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fertige Tabellen/"/>
    </mc:Choice>
  </mc:AlternateContent>
  <xr:revisionPtr revIDLastSave="37" documentId="13_ncr:1_{03B07EFD-BD97-4F2F-9E6F-DB95488027FE}" xr6:coauthVersionLast="47" xr6:coauthVersionMax="47" xr10:uidLastSave="{D796632A-74C4-48D4-A4BA-A215143ED14A}"/>
  <bookViews>
    <workbookView xWindow="-110" yWindow="-110" windowWidth="19420" windowHeight="10300" xr2:uid="{00000000-000D-0000-FFFF-FFFF00000000}"/>
  </bookViews>
  <sheets>
    <sheet name="Verwendung" sheetId="1" r:id="rId1"/>
  </sheets>
  <definedNames>
    <definedName name="_1996" localSheetId="0">#REF!</definedName>
    <definedName name="_1996">#REF!</definedName>
    <definedName name="_1997" localSheetId="0">#REF!</definedName>
    <definedName name="_1997">#REF!</definedName>
    <definedName name="_1998" localSheetId="0">#REF!</definedName>
    <definedName name="_1998">#REF!</definedName>
    <definedName name="_1999">#REF!</definedName>
    <definedName name="_2005">#REF!</definedName>
    <definedName name="_2007">#REF!</definedName>
    <definedName name="_a2006">#REF!</definedName>
    <definedName name="_KW2006">#REF!</definedName>
    <definedName name="_n2006">#REF!</definedName>
    <definedName name="_n3333">#REF!</definedName>
    <definedName name="_xlnm.Print_Area" localSheetId="0">Verwendung!$A$1:$AE$81</definedName>
    <definedName name="FORMELN">#REF!</definedName>
    <definedName name="J">#REF!</definedName>
    <definedName name="Kraftwerk">#REF!</definedName>
    <definedName name="KW">#REF!</definedName>
    <definedName name="KWw">#REF!</definedName>
    <definedName name="Lilli">#REF!</definedName>
    <definedName name="Mitteldeutschl.">#REF!</definedName>
    <definedName name="MONATE">#REF!</definedName>
    <definedName name="neu">#REF!</definedName>
    <definedName name="Rheinland">#REF!</definedName>
    <definedName name="VERÄNDERUNG">#REF!</definedName>
    <definedName name="_xlnm.Extract" localSheetId="0">#REF!</definedName>
    <definedName name="_xlnm.Extrac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8" i="1" l="1"/>
  <c r="AU75" i="1"/>
  <c r="AW75" i="1"/>
  <c r="AW66" i="1" s="1"/>
  <c r="AS75" i="1"/>
  <c r="AT75" i="1"/>
  <c r="AS66" i="1"/>
  <c r="AU66" i="1"/>
  <c r="AV18" i="1"/>
  <c r="AV75" i="1"/>
  <c r="AT74" i="1"/>
  <c r="AU74" i="1" s="1"/>
  <c r="AV73" i="1"/>
  <c r="AW73" i="1" s="1"/>
  <c r="AW72" i="1"/>
  <c r="AU72" i="1"/>
  <c r="AV68" i="1"/>
  <c r="AW68" i="1" s="1"/>
  <c r="AV66" i="1"/>
  <c r="AT66" i="1"/>
  <c r="AV43" i="1"/>
  <c r="AW43" i="1" s="1"/>
  <c r="AV38" i="1"/>
  <c r="AT38" i="1"/>
  <c r="AT46" i="1" s="1"/>
  <c r="AV15" i="1"/>
  <c r="AW15" i="1" s="1"/>
  <c r="AV10" i="1"/>
  <c r="AT10" i="1"/>
  <c r="AT18" i="1" s="1"/>
  <c r="AR75" i="1"/>
  <c r="AR74" i="1"/>
  <c r="AR73" i="1"/>
  <c r="AR71" i="1"/>
  <c r="AR70" i="1"/>
  <c r="AR68" i="1" s="1"/>
  <c r="AR66" i="1"/>
  <c r="AP75" i="1"/>
  <c r="AP74" i="1"/>
  <c r="AP73" i="1"/>
  <c r="AP71" i="1"/>
  <c r="AP70" i="1"/>
  <c r="AP66" i="1"/>
  <c r="AW74" i="1" l="1"/>
  <c r="AW71" i="1"/>
  <c r="AW70" i="1"/>
  <c r="AU73" i="1"/>
  <c r="AU71" i="1"/>
  <c r="AU70" i="1"/>
  <c r="AU68" i="1"/>
  <c r="AV46" i="1"/>
  <c r="AS74" i="1"/>
  <c r="AS73" i="1"/>
  <c r="AS71" i="1"/>
  <c r="AS68" i="1"/>
  <c r="AS70" i="1"/>
  <c r="AQ71" i="1"/>
  <c r="AQ75" i="1"/>
  <c r="AQ73" i="1"/>
  <c r="AQ70" i="1"/>
  <c r="AQ74" i="1"/>
  <c r="AP68" i="1"/>
  <c r="AQ66" i="1" l="1"/>
  <c r="AN74" i="1"/>
  <c r="AN73" i="1"/>
  <c r="AN70" i="1"/>
  <c r="AN66" i="1"/>
  <c r="AN75" i="1"/>
  <c r="AL75" i="1"/>
  <c r="AL74" i="1"/>
  <c r="AL73" i="1"/>
  <c r="AN71" i="1"/>
  <c r="AL71" i="1"/>
  <c r="AL70" i="1"/>
  <c r="AL68" i="1" s="1"/>
  <c r="AL66" i="1"/>
  <c r="AJ75" i="1"/>
  <c r="AH75" i="1"/>
  <c r="AJ74" i="1"/>
  <c r="AH74" i="1"/>
  <c r="AJ73" i="1"/>
  <c r="AH73" i="1"/>
  <c r="AJ71" i="1"/>
  <c r="AH71" i="1"/>
  <c r="AJ70" i="1"/>
  <c r="AH70" i="1"/>
  <c r="AJ66" i="1"/>
  <c r="AH66" i="1"/>
  <c r="AI13" i="1"/>
  <c r="AI12" i="1"/>
  <c r="AI10" i="1"/>
  <c r="AI8" i="1" s="1"/>
  <c r="AM71" i="1" l="1"/>
  <c r="AN68" i="1"/>
  <c r="AO75" i="1"/>
  <c r="AI75" i="1"/>
  <c r="AM68" i="1"/>
  <c r="AM70" i="1"/>
  <c r="AI73" i="1"/>
  <c r="AM74" i="1"/>
  <c r="AI71" i="1"/>
  <c r="AM73" i="1"/>
  <c r="AM75" i="1"/>
  <c r="AO73" i="1"/>
  <c r="AO70" i="1"/>
  <c r="AO71" i="1"/>
  <c r="AO74" i="1"/>
  <c r="AO68" i="1"/>
  <c r="AK71" i="1"/>
  <c r="AK75" i="1"/>
  <c r="AI70" i="1"/>
  <c r="AI74" i="1"/>
  <c r="AH68" i="1"/>
  <c r="AI68" i="1" s="1"/>
  <c r="AK73" i="1"/>
  <c r="AJ68" i="1"/>
  <c r="AK68" i="1" s="1"/>
  <c r="AK74" i="1"/>
  <c r="AK70" i="1"/>
  <c r="AG75" i="1"/>
  <c r="AF75" i="1"/>
  <c r="AF66" i="1"/>
  <c r="AG50" i="1"/>
  <c r="AF70" i="1"/>
  <c r="AF71" i="1"/>
  <c r="AF73" i="1"/>
  <c r="AF74" i="1"/>
  <c r="AM66" i="1" l="1"/>
  <c r="AO66" i="1"/>
  <c r="AI66" i="1"/>
  <c r="AK66" i="1"/>
  <c r="AG71" i="1"/>
  <c r="AG74" i="1"/>
  <c r="AG70" i="1"/>
  <c r="AG73" i="1"/>
  <c r="AF68" i="1"/>
  <c r="AG68" i="1" s="1"/>
  <c r="AE8" i="1"/>
  <c r="AE22" i="1"/>
  <c r="AE35" i="1"/>
  <c r="AE50" i="1"/>
  <c r="AG66" i="1" l="1"/>
  <c r="AE75" i="1"/>
  <c r="AD74" i="1"/>
  <c r="AE74" i="1" s="1"/>
  <c r="AD73" i="1"/>
  <c r="AE73" i="1" s="1"/>
  <c r="AD71" i="1"/>
  <c r="AE71" i="1" s="1"/>
  <c r="AD70" i="1"/>
  <c r="AE70" i="1" l="1"/>
  <c r="AD68" i="1"/>
  <c r="AE68" i="1" s="1"/>
  <c r="AE66" i="1" s="1"/>
  <c r="AB75" i="1"/>
  <c r="Z75" i="1"/>
  <c r="AB74" i="1"/>
  <c r="Z74" i="1"/>
  <c r="AB73" i="1"/>
  <c r="Z73" i="1"/>
  <c r="AB71" i="1"/>
  <c r="Z71" i="1"/>
  <c r="AB70" i="1"/>
  <c r="Z70" i="1"/>
  <c r="AB55" i="1"/>
  <c r="Z55" i="1"/>
  <c r="AB50" i="1"/>
  <c r="Z50" i="1"/>
  <c r="AA52" i="1" s="1"/>
  <c r="AB38" i="1"/>
  <c r="AB35" i="1" s="1"/>
  <c r="AC42" i="1" s="1"/>
  <c r="Z38" i="1"/>
  <c r="AB24" i="1"/>
  <c r="Z24" i="1"/>
  <c r="AB10" i="1"/>
  <c r="Z10" i="1"/>
  <c r="Z8" i="1" s="1"/>
  <c r="Z68" i="1" l="1"/>
  <c r="Z66" i="1" s="1"/>
  <c r="AB68" i="1"/>
  <c r="AA10" i="1"/>
  <c r="AA8" i="1" s="1"/>
  <c r="AC55" i="1"/>
  <c r="AA57" i="1"/>
  <c r="AA53" i="1"/>
  <c r="AA62" i="1"/>
  <c r="AA55" i="1"/>
  <c r="Z35" i="1"/>
  <c r="AA43" i="1" s="1"/>
  <c r="AC38" i="1"/>
  <c r="AC35" i="1" s="1"/>
  <c r="AB22" i="1"/>
  <c r="AC24" i="1" s="1"/>
  <c r="AC22" i="1" s="1"/>
  <c r="Z22" i="1"/>
  <c r="AB8" i="1"/>
  <c r="AC10" i="1" s="1"/>
  <c r="AC8" i="1" s="1"/>
  <c r="AB66" i="1"/>
  <c r="AC39" i="1"/>
  <c r="X75" i="1"/>
  <c r="X74" i="1"/>
  <c r="X73" i="1"/>
  <c r="X68" i="1"/>
  <c r="X52" i="1"/>
  <c r="Y42" i="1"/>
  <c r="X35" i="1"/>
  <c r="Y24" i="1"/>
  <c r="Y22" i="1" s="1"/>
  <c r="X10" i="1"/>
  <c r="B10" i="1"/>
  <c r="C10" i="1" s="1"/>
  <c r="H10" i="1"/>
  <c r="J10" i="1"/>
  <c r="J8" i="1" s="1"/>
  <c r="K14" i="1" s="1"/>
  <c r="L10" i="1"/>
  <c r="L8" i="1" s="1"/>
  <c r="M14" i="1" s="1"/>
  <c r="N10" i="1"/>
  <c r="N8" i="1" s="1"/>
  <c r="O13" i="1" s="1"/>
  <c r="P10" i="1"/>
  <c r="P8" i="1" s="1"/>
  <c r="R10" i="1"/>
  <c r="R8" i="1" s="1"/>
  <c r="S18" i="1" s="1"/>
  <c r="T10" i="1"/>
  <c r="V10" i="1"/>
  <c r="V8" i="1" s="1"/>
  <c r="W15" i="1" s="1"/>
  <c r="C12" i="1"/>
  <c r="C13" i="1"/>
  <c r="W13" i="1"/>
  <c r="C14" i="1"/>
  <c r="I14" i="1"/>
  <c r="C15" i="1"/>
  <c r="C16" i="1"/>
  <c r="C18" i="1"/>
  <c r="B24" i="1"/>
  <c r="B31" i="1" s="1"/>
  <c r="C31" i="1" s="1"/>
  <c r="H24" i="1"/>
  <c r="H22" i="1" s="1"/>
  <c r="I28" i="1" s="1"/>
  <c r="J24" i="1"/>
  <c r="J22" i="1" s="1"/>
  <c r="L24" i="1"/>
  <c r="L22" i="1" s="1"/>
  <c r="N24" i="1"/>
  <c r="N22" i="1" s="1"/>
  <c r="O26" i="1" s="1"/>
  <c r="P24" i="1"/>
  <c r="P22" i="1" s="1"/>
  <c r="Q31" i="1" s="1"/>
  <c r="R24" i="1"/>
  <c r="T24" i="1"/>
  <c r="T22" i="1" s="1"/>
  <c r="U29" i="1" s="1"/>
  <c r="V24" i="1"/>
  <c r="V22" i="1" s="1"/>
  <c r="W30" i="1" s="1"/>
  <c r="C26" i="1"/>
  <c r="C27" i="1"/>
  <c r="C28" i="1"/>
  <c r="C29" i="1"/>
  <c r="C30" i="1"/>
  <c r="U36" i="1"/>
  <c r="B38" i="1"/>
  <c r="C38" i="1" s="1"/>
  <c r="H38" i="1"/>
  <c r="J38" i="1"/>
  <c r="J35" i="1" s="1"/>
  <c r="L38" i="1"/>
  <c r="L35" i="1" s="1"/>
  <c r="M41" i="1" s="1"/>
  <c r="N38" i="1"/>
  <c r="P38" i="1"/>
  <c r="P35" i="1" s="1"/>
  <c r="Q40" i="1" s="1"/>
  <c r="R38" i="1"/>
  <c r="R35" i="1" s="1"/>
  <c r="S41" i="1" s="1"/>
  <c r="T38" i="1"/>
  <c r="U38" i="1" s="1"/>
  <c r="V38" i="1"/>
  <c r="V35" i="1" s="1"/>
  <c r="W40" i="1" s="1"/>
  <c r="C40" i="1"/>
  <c r="U40" i="1"/>
  <c r="C41" i="1"/>
  <c r="U41" i="1"/>
  <c r="C42" i="1"/>
  <c r="U42" i="1"/>
  <c r="W42" i="1"/>
  <c r="C43" i="1"/>
  <c r="U43" i="1"/>
  <c r="C44" i="1"/>
  <c r="U44" i="1"/>
  <c r="U53" i="1"/>
  <c r="B55" i="1"/>
  <c r="C55" i="1" s="1"/>
  <c r="H55" i="1"/>
  <c r="I55" i="1" s="1"/>
  <c r="J55" i="1"/>
  <c r="K55" i="1" s="1"/>
  <c r="L55" i="1"/>
  <c r="N55" i="1"/>
  <c r="N52" i="1" s="1"/>
  <c r="P55" i="1"/>
  <c r="R55" i="1"/>
  <c r="T55" i="1"/>
  <c r="V55" i="1"/>
  <c r="V52" i="1" s="1"/>
  <c r="C57" i="1"/>
  <c r="I57" i="1"/>
  <c r="K57" i="1"/>
  <c r="C58" i="1"/>
  <c r="I58" i="1"/>
  <c r="K58" i="1"/>
  <c r="C59" i="1"/>
  <c r="I59" i="1"/>
  <c r="K59" i="1"/>
  <c r="C60" i="1"/>
  <c r="I60" i="1"/>
  <c r="K60" i="1"/>
  <c r="C61" i="1"/>
  <c r="I61" i="1"/>
  <c r="K61" i="1"/>
  <c r="I62" i="1"/>
  <c r="K62" i="1"/>
  <c r="C68" i="1"/>
  <c r="I68" i="1"/>
  <c r="K68" i="1"/>
  <c r="C70" i="1"/>
  <c r="I70" i="1"/>
  <c r="K70" i="1"/>
  <c r="L70" i="1"/>
  <c r="N70" i="1"/>
  <c r="P70" i="1"/>
  <c r="R70" i="1"/>
  <c r="T70" i="1"/>
  <c r="V70" i="1"/>
  <c r="C71" i="1"/>
  <c r="I71" i="1"/>
  <c r="K71" i="1"/>
  <c r="L71" i="1"/>
  <c r="N71" i="1"/>
  <c r="P71" i="1"/>
  <c r="R71" i="1"/>
  <c r="T71" i="1"/>
  <c r="V71" i="1"/>
  <c r="C72" i="1"/>
  <c r="I72" i="1"/>
  <c r="K72" i="1"/>
  <c r="L72" i="1"/>
  <c r="N72" i="1"/>
  <c r="P72" i="1"/>
  <c r="R72" i="1"/>
  <c r="T72" i="1"/>
  <c r="V72" i="1"/>
  <c r="C73" i="1"/>
  <c r="I73" i="1"/>
  <c r="K73" i="1"/>
  <c r="L73" i="1"/>
  <c r="N73" i="1"/>
  <c r="P73" i="1"/>
  <c r="R73" i="1"/>
  <c r="T73" i="1"/>
  <c r="V73" i="1"/>
  <c r="C74" i="1"/>
  <c r="I74" i="1"/>
  <c r="K74" i="1"/>
  <c r="L74" i="1"/>
  <c r="N74" i="1"/>
  <c r="P74" i="1"/>
  <c r="R74" i="1"/>
  <c r="T74" i="1"/>
  <c r="V74" i="1"/>
  <c r="C75" i="1"/>
  <c r="I75" i="1"/>
  <c r="K75" i="1"/>
  <c r="L75" i="1"/>
  <c r="N75" i="1"/>
  <c r="P75" i="1"/>
  <c r="R75" i="1"/>
  <c r="V75" i="1"/>
  <c r="B62" i="1" l="1"/>
  <c r="C62" i="1" s="1"/>
  <c r="O15" i="1"/>
  <c r="AA71" i="1"/>
  <c r="AA75" i="1"/>
  <c r="Q30" i="1"/>
  <c r="M46" i="1"/>
  <c r="K16" i="1"/>
  <c r="M43" i="1"/>
  <c r="M38" i="1"/>
  <c r="K12" i="1"/>
  <c r="B46" i="1"/>
  <c r="C46" i="1" s="1"/>
  <c r="C35" i="1" s="1"/>
  <c r="Q28" i="1"/>
  <c r="W17" i="1"/>
  <c r="AA36" i="1"/>
  <c r="S43" i="1"/>
  <c r="K18" i="1"/>
  <c r="V68" i="1"/>
  <c r="V66" i="1" s="1"/>
  <c r="W68" i="1" s="1"/>
  <c r="N68" i="1"/>
  <c r="N66" i="1" s="1"/>
  <c r="O72" i="1" s="1"/>
  <c r="Q44" i="1"/>
  <c r="C24" i="1"/>
  <c r="C22" i="1" s="1"/>
  <c r="M10" i="1"/>
  <c r="K24" i="1"/>
  <c r="K29" i="1"/>
  <c r="K31" i="1"/>
  <c r="Q13" i="1"/>
  <c r="Q10" i="1"/>
  <c r="Q18" i="1"/>
  <c r="W62" i="1"/>
  <c r="W58" i="1"/>
  <c r="W60" i="1"/>
  <c r="W55" i="1"/>
  <c r="O62" i="1"/>
  <c r="O60" i="1"/>
  <c r="O55" i="1"/>
  <c r="O58" i="1"/>
  <c r="K52" i="1"/>
  <c r="Q42" i="1"/>
  <c r="N35" i="1"/>
  <c r="O43" i="1" s="1"/>
  <c r="I26" i="1"/>
  <c r="AC27" i="1"/>
  <c r="AA27" i="1"/>
  <c r="AC28" i="1"/>
  <c r="AA28" i="1"/>
  <c r="AA40" i="1"/>
  <c r="AA44" i="1"/>
  <c r="AA68" i="1"/>
  <c r="I66" i="1"/>
  <c r="I52" i="1"/>
  <c r="R52" i="1"/>
  <c r="S60" i="1" s="1"/>
  <c r="W44" i="1"/>
  <c r="S38" i="1"/>
  <c r="U27" i="1"/>
  <c r="T8" i="1"/>
  <c r="AA14" i="1" s="1"/>
  <c r="AA73" i="1"/>
  <c r="AA45" i="1"/>
  <c r="AA39" i="1"/>
  <c r="AA74" i="1"/>
  <c r="AA70" i="1"/>
  <c r="AA38" i="1"/>
  <c r="R68" i="1"/>
  <c r="R66" i="1" s="1"/>
  <c r="Q38" i="1"/>
  <c r="I30" i="1"/>
  <c r="W24" i="1"/>
  <c r="AA46" i="1"/>
  <c r="AA42" i="1"/>
  <c r="AA41" i="1"/>
  <c r="AC75" i="1"/>
  <c r="AC73" i="1"/>
  <c r="AC74" i="1"/>
  <c r="AA31" i="1"/>
  <c r="AA30" i="1"/>
  <c r="AA29" i="1"/>
  <c r="AA26" i="1"/>
  <c r="AC71" i="1"/>
  <c r="AC70" i="1"/>
  <c r="AC68" i="1"/>
  <c r="AA24" i="1"/>
  <c r="K66" i="1"/>
  <c r="K40" i="1"/>
  <c r="K42" i="1"/>
  <c r="K44" i="1"/>
  <c r="K41" i="1"/>
  <c r="K43" i="1"/>
  <c r="K46" i="1"/>
  <c r="S13" i="1"/>
  <c r="S15" i="1"/>
  <c r="S12" i="1"/>
  <c r="S14" i="1"/>
  <c r="U14" i="1"/>
  <c r="Y38" i="1"/>
  <c r="Y36" i="1"/>
  <c r="Y39" i="1"/>
  <c r="C66" i="1"/>
  <c r="T52" i="1"/>
  <c r="S16" i="1"/>
  <c r="O14" i="1"/>
  <c r="M18" i="1"/>
  <c r="M13" i="1"/>
  <c r="M15" i="1"/>
  <c r="M16" i="1"/>
  <c r="C52" i="1"/>
  <c r="S40" i="1"/>
  <c r="S42" i="1"/>
  <c r="S44" i="1"/>
  <c r="S46" i="1"/>
  <c r="W27" i="1"/>
  <c r="W29" i="1"/>
  <c r="W31" i="1"/>
  <c r="W28" i="1"/>
  <c r="W26" i="1"/>
  <c r="O27" i="1"/>
  <c r="O29" i="1"/>
  <c r="O31" i="1"/>
  <c r="O30" i="1"/>
  <c r="O28" i="1"/>
  <c r="M12" i="1"/>
  <c r="X50" i="1"/>
  <c r="Y53" i="1" s="1"/>
  <c r="P52" i="1"/>
  <c r="Q55" i="1" s="1"/>
  <c r="R22" i="1"/>
  <c r="S24" i="1" s="1"/>
  <c r="P68" i="1"/>
  <c r="T68" i="1"/>
  <c r="L68" i="1"/>
  <c r="L52" i="1"/>
  <c r="M55" i="1" s="1"/>
  <c r="H35" i="1"/>
  <c r="I38" i="1" s="1"/>
  <c r="M31" i="1"/>
  <c r="M26" i="1"/>
  <c r="M28" i="1"/>
  <c r="M30" i="1"/>
  <c r="M29" i="1"/>
  <c r="M27" i="1"/>
  <c r="H8" i="1"/>
  <c r="I10" i="1" s="1"/>
  <c r="M40" i="1"/>
  <c r="M42" i="1"/>
  <c r="M44" i="1"/>
  <c r="Q27" i="1"/>
  <c r="Q29" i="1"/>
  <c r="K26" i="1"/>
  <c r="K28" i="1"/>
  <c r="K30" i="1"/>
  <c r="C8" i="1"/>
  <c r="X8" i="1"/>
  <c r="Y10" i="1" s="1"/>
  <c r="Y8" i="1" s="1"/>
  <c r="W61" i="1"/>
  <c r="O61" i="1"/>
  <c r="W59" i="1"/>
  <c r="O59" i="1"/>
  <c r="W57" i="1"/>
  <c r="O57" i="1"/>
  <c r="W53" i="1"/>
  <c r="T46" i="1"/>
  <c r="Q41" i="1"/>
  <c r="Q43" i="1"/>
  <c r="Q46" i="1"/>
  <c r="K38" i="1"/>
  <c r="I31" i="1"/>
  <c r="Y28" i="1"/>
  <c r="U31" i="1"/>
  <c r="Y27" i="1"/>
  <c r="U26" i="1"/>
  <c r="U28" i="1"/>
  <c r="U30" i="1"/>
  <c r="O24" i="1"/>
  <c r="Q15" i="1"/>
  <c r="K13" i="1"/>
  <c r="K15" i="1"/>
  <c r="W39" i="1"/>
  <c r="W41" i="1"/>
  <c r="W43" i="1"/>
  <c r="W45" i="1"/>
  <c r="W46" i="1"/>
  <c r="W12" i="1"/>
  <c r="W14" i="1"/>
  <c r="W16" i="1"/>
  <c r="W18" i="1"/>
  <c r="X66" i="1"/>
  <c r="Y68" i="1" s="1"/>
  <c r="W36" i="1"/>
  <c r="K27" i="1"/>
  <c r="Q26" i="1"/>
  <c r="I27" i="1"/>
  <c r="I29" i="1"/>
  <c r="O12" i="1"/>
  <c r="O16" i="1"/>
  <c r="O18" i="1"/>
  <c r="Q12" i="1"/>
  <c r="Q14" i="1"/>
  <c r="Q16" i="1"/>
  <c r="W38" i="1"/>
  <c r="U24" i="1"/>
  <c r="Q24" i="1"/>
  <c r="M24" i="1"/>
  <c r="I24" i="1"/>
  <c r="W10" i="1"/>
  <c r="S10" i="1"/>
  <c r="O10" i="1"/>
  <c r="K10" i="1"/>
  <c r="M35" i="1" l="1"/>
  <c r="S35" i="1"/>
  <c r="O68" i="1"/>
  <c r="AA66" i="1"/>
  <c r="U12" i="1"/>
  <c r="AC66" i="1"/>
  <c r="Q8" i="1"/>
  <c r="Q35" i="1"/>
  <c r="U18" i="1"/>
  <c r="O74" i="1"/>
  <c r="Y52" i="1"/>
  <c r="W22" i="1"/>
  <c r="K22" i="1"/>
  <c r="S74" i="1"/>
  <c r="S73" i="1"/>
  <c r="S72" i="1"/>
  <c r="AC60" i="1"/>
  <c r="AC58" i="1"/>
  <c r="AA60" i="1"/>
  <c r="AA58" i="1"/>
  <c r="AC61" i="1"/>
  <c r="AC59" i="1"/>
  <c r="AA61" i="1"/>
  <c r="AA59" i="1"/>
  <c r="O40" i="1"/>
  <c r="O42" i="1"/>
  <c r="O44" i="1"/>
  <c r="U10" i="1"/>
  <c r="U16" i="1"/>
  <c r="O41" i="1"/>
  <c r="O52" i="1"/>
  <c r="U15" i="1"/>
  <c r="Y14" i="1"/>
  <c r="Y35" i="1"/>
  <c r="S58" i="1"/>
  <c r="S59" i="1"/>
  <c r="S61" i="1"/>
  <c r="S62" i="1"/>
  <c r="S57" i="1"/>
  <c r="AA35" i="1"/>
  <c r="O38" i="1"/>
  <c r="Y75" i="1"/>
  <c r="U17" i="1"/>
  <c r="U13" i="1"/>
  <c r="M8" i="1"/>
  <c r="S68" i="1"/>
  <c r="S8" i="1"/>
  <c r="Q22" i="1"/>
  <c r="O46" i="1"/>
  <c r="W52" i="1"/>
  <c r="U45" i="1"/>
  <c r="AA22" i="1"/>
  <c r="S55" i="1"/>
  <c r="L66" i="1"/>
  <c r="M68" i="1" s="1"/>
  <c r="W73" i="1"/>
  <c r="Y58" i="1"/>
  <c r="Y61" i="1"/>
  <c r="Y60" i="1"/>
  <c r="U57" i="1"/>
  <c r="U59" i="1"/>
  <c r="U61" i="1"/>
  <c r="Y59" i="1"/>
  <c r="U58" i="1"/>
  <c r="U60" i="1"/>
  <c r="U62" i="1"/>
  <c r="W8" i="1"/>
  <c r="W74" i="1"/>
  <c r="K8" i="1"/>
  <c r="I22" i="1"/>
  <c r="Y70" i="1"/>
  <c r="Y71" i="1"/>
  <c r="O22" i="1"/>
  <c r="I12" i="1"/>
  <c r="I16" i="1"/>
  <c r="I18" i="1"/>
  <c r="I15" i="1"/>
  <c r="I13" i="1"/>
  <c r="M57" i="1"/>
  <c r="M59" i="1"/>
  <c r="M61" i="1"/>
  <c r="M58" i="1"/>
  <c r="M60" i="1"/>
  <c r="M62" i="1"/>
  <c r="W72" i="1"/>
  <c r="S26" i="1"/>
  <c r="S28" i="1"/>
  <c r="S30" i="1"/>
  <c r="S31" i="1"/>
  <c r="S29" i="1"/>
  <c r="S27" i="1"/>
  <c r="Q58" i="1"/>
  <c r="Q60" i="1"/>
  <c r="Q57" i="1"/>
  <c r="Q59" i="1"/>
  <c r="Q62" i="1"/>
  <c r="Q61" i="1"/>
  <c r="Y73" i="1"/>
  <c r="W70" i="1"/>
  <c r="W75" i="1"/>
  <c r="W71" i="1"/>
  <c r="U22" i="1"/>
  <c r="P66" i="1"/>
  <c r="Q68" i="1" s="1"/>
  <c r="O8" i="1"/>
  <c r="M22" i="1"/>
  <c r="W35" i="1"/>
  <c r="K35" i="1"/>
  <c r="U46" i="1"/>
  <c r="U35" i="1" s="1"/>
  <c r="T75" i="1"/>
  <c r="T66" i="1" s="1"/>
  <c r="I41" i="1"/>
  <c r="I43" i="1"/>
  <c r="I46" i="1"/>
  <c r="I40" i="1"/>
  <c r="I42" i="1"/>
  <c r="I44" i="1"/>
  <c r="S70" i="1"/>
  <c r="S75" i="1"/>
  <c r="S71" i="1"/>
  <c r="O70" i="1"/>
  <c r="O71" i="1"/>
  <c r="O75" i="1"/>
  <c r="Y74" i="1"/>
  <c r="O73" i="1"/>
  <c r="U55" i="1"/>
  <c r="AQ72" i="1" l="1"/>
  <c r="AO72" i="1"/>
  <c r="AM72" i="1"/>
  <c r="AK72" i="1"/>
  <c r="AI72" i="1"/>
  <c r="S52" i="1"/>
  <c r="O35" i="1"/>
  <c r="U8" i="1"/>
  <c r="AG72" i="1"/>
  <c r="AE72" i="1"/>
  <c r="S66" i="1"/>
  <c r="W66" i="1"/>
  <c r="I8" i="1"/>
  <c r="AC72" i="1"/>
  <c r="AA72" i="1"/>
  <c r="Y66" i="1"/>
  <c r="AA50" i="1"/>
  <c r="M52" i="1"/>
  <c r="O66" i="1"/>
  <c r="I35" i="1"/>
  <c r="Q52" i="1"/>
  <c r="S22" i="1"/>
  <c r="U68" i="1"/>
  <c r="AC50" i="1"/>
  <c r="M72" i="1"/>
  <c r="M73" i="1"/>
  <c r="M74" i="1"/>
  <c r="M71" i="1"/>
  <c r="M70" i="1"/>
  <c r="M75" i="1"/>
  <c r="U52" i="1"/>
  <c r="Y72" i="1"/>
  <c r="U73" i="1"/>
  <c r="U72" i="1"/>
  <c r="U74" i="1"/>
  <c r="U70" i="1"/>
  <c r="U71" i="1"/>
  <c r="U75" i="1"/>
  <c r="Q72" i="1"/>
  <c r="Q73" i="1"/>
  <c r="Q74" i="1"/>
  <c r="Q71" i="1"/>
  <c r="Q75" i="1"/>
  <c r="Q70" i="1"/>
  <c r="Y50" i="1"/>
  <c r="Q66" i="1" l="1"/>
  <c r="U66" i="1"/>
  <c r="M66" i="1"/>
  <c r="AS72" i="1" l="1"/>
</calcChain>
</file>

<file path=xl/sharedStrings.xml><?xml version="1.0" encoding="utf-8"?>
<sst xmlns="http://schemas.openxmlformats.org/spreadsheetml/2006/main" count="116" uniqueCount="33">
  <si>
    <t>Statistik der Kohlenwirtschaft e.V.</t>
  </si>
  <si>
    <t>1 000 t</t>
  </si>
  <si>
    <t xml:space="preserve"> %</t>
  </si>
  <si>
    <t>Rheinland</t>
  </si>
  <si>
    <t>Förderung</t>
  </si>
  <si>
    <t>Verwendung:</t>
  </si>
  <si>
    <t>Strom- und Fernwärmeerzeugung</t>
  </si>
  <si>
    <t>darunter:</t>
  </si>
  <si>
    <t xml:space="preserve">   Kraftwerke der allg. Versorgung</t>
  </si>
  <si>
    <t xml:space="preserve">   Grubenkraftwerke</t>
  </si>
  <si>
    <t xml:space="preserve">   Absatz an Heizwerke</t>
  </si>
  <si>
    <t>Einsatz in Veredlungsbetrieben /                           Selbstverbrauch</t>
  </si>
  <si>
    <t>Absatz an sonstige Abnehmer</t>
  </si>
  <si>
    <t>Abgabe an MIBRAG</t>
  </si>
  <si>
    <t>Bestandsveränderung 2)</t>
  </si>
  <si>
    <t>Lausitz</t>
  </si>
  <si>
    <t xml:space="preserve">   Kraftwerke der allg. Versorgung 1)</t>
  </si>
  <si>
    <t xml:space="preserve">   Absatz an Heizwerke 1)</t>
  </si>
  <si>
    <t>Bestandsveränderung</t>
  </si>
  <si>
    <t>Mitteldeutschland</t>
  </si>
  <si>
    <t>Bezug von RWE</t>
  </si>
  <si>
    <t>Abgabe an Helmstedt</t>
  </si>
  <si>
    <t>Helmstedt</t>
  </si>
  <si>
    <t>Aufkommen</t>
  </si>
  <si>
    <t xml:space="preserve">   Förderung</t>
  </si>
  <si>
    <t xml:space="preserve">   Bezug von MIBRAG</t>
  </si>
  <si>
    <t>Deutschland insgesamt</t>
  </si>
  <si>
    <t>1) ab 1995 Heizkraftwerke bei Kraftwerke der allg. Versorgung</t>
  </si>
  <si>
    <t>bis 2006 einschl. Kleinbetriebe (Hessen / Bayern)</t>
  </si>
  <si>
    <t>2) Zugang Bunker Fabriken</t>
  </si>
  <si>
    <t>* vorläufig</t>
  </si>
  <si>
    <t>Quelle: Angaben der Unternehmen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</si>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</sst>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\ \ "/>
    <numFmt numFmtId="165" formatCode="#,##0\ \ ;;&quot;-&quot;\ \ "/>
    <numFmt numFmtId="166" formatCode="#,##0.0\ \ ;;&quot;-&quot;\ \ "/>
    <numFmt numFmtId="167" formatCode="\ &quot;+&quot;* #,##0\ \ ;\ &quot;-&quot;* #,##0\ \ ;&quot;-&quot;\ \ "/>
    <numFmt numFmtId="168" formatCode="\ &quot;+&quot;* #,##0.0\ \ ;\ &quot;-&quot;* #,##0.0\ \ ;&quot;-&quot;\ \ "/>
    <numFmt numFmtId="169" formatCode="\ &quot;+&quot;* #,##0\ \ \ \ ;\ &quot;-&quot;* #,##0\ \ \ \ ;&quot;-&quot;\ \ \ \ "/>
    <numFmt numFmtId="170" formatCode="#,##0\ \ ;\ &quot;-&quot;* #,##0\ \ ;&quot;-&quot;\ \ "/>
  </numFmts>
  <fonts count="18" x14ac:knownFonts="1">
    <font>
      <sz val="10"/>
      <name val="MS Sans Serif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MS Sans Serif"/>
      <family val="2"/>
    </font>
    <font>
      <sz val="10"/>
      <name val="Helvetica"/>
      <family val="2"/>
    </font>
    <font>
      <sz val="10"/>
      <name val="Helv"/>
    </font>
    <font>
      <sz val="11"/>
      <color indexed="8"/>
      <name val="Calibri"/>
      <family val="2"/>
      <scheme val="minor"/>
    </font>
    <font>
      <sz val="10"/>
      <name val="Courier"/>
      <family val="3"/>
    </font>
    <font>
      <sz val="12"/>
      <color indexed="8"/>
      <name val="Arial"/>
      <family val="2"/>
    </font>
    <font>
      <sz val="16"/>
      <color indexed="8"/>
      <name val="Arial"/>
      <family val="2"/>
    </font>
    <font>
      <sz val="8"/>
      <name val="MS Sans Serif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/>
    <xf numFmtId="165" fontId="7" fillId="0" borderId="2" xfId="0" applyNumberFormat="1" applyFont="1" applyBorder="1"/>
    <xf numFmtId="166" fontId="7" fillId="0" borderId="7" xfId="0" applyNumberFormat="1" applyFont="1" applyBorder="1"/>
    <xf numFmtId="165" fontId="7" fillId="0" borderId="0" xfId="0" applyNumberFormat="1" applyFont="1"/>
    <xf numFmtId="165" fontId="7" fillId="0" borderId="7" xfId="0" applyNumberFormat="1" applyFont="1" applyBorder="1"/>
    <xf numFmtId="165" fontId="8" fillId="0" borderId="0" xfId="0" applyNumberFormat="1" applyFont="1"/>
    <xf numFmtId="0" fontId="7" fillId="0" borderId="0" xfId="0" applyFont="1"/>
    <xf numFmtId="164" fontId="7" fillId="0" borderId="0" xfId="0" applyNumberFormat="1" applyFont="1" applyAlignment="1">
      <alignment wrapText="1"/>
    </xf>
    <xf numFmtId="167" fontId="7" fillId="0" borderId="2" xfId="0" applyNumberFormat="1" applyFont="1" applyBorder="1"/>
    <xf numFmtId="167" fontId="7" fillId="0" borderId="0" xfId="0" applyNumberFormat="1" applyFont="1"/>
    <xf numFmtId="168" fontId="7" fillId="0" borderId="7" xfId="0" applyNumberFormat="1" applyFont="1" applyBorder="1"/>
    <xf numFmtId="0" fontId="7" fillId="0" borderId="1" xfId="0" applyFont="1" applyBorder="1"/>
    <xf numFmtId="169" fontId="7" fillId="0" borderId="5" xfId="0" applyNumberFormat="1" applyFont="1" applyBorder="1"/>
    <xf numFmtId="169" fontId="7" fillId="0" borderId="6" xfId="0" applyNumberFormat="1" applyFont="1" applyBorder="1"/>
    <xf numFmtId="169" fontId="7" fillId="0" borderId="1" xfId="0" applyNumberFormat="1" applyFont="1" applyBorder="1"/>
    <xf numFmtId="169" fontId="8" fillId="0" borderId="1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165" fontId="4" fillId="0" borderId="0" xfId="0" applyNumberFormat="1" applyFont="1"/>
    <xf numFmtId="166" fontId="7" fillId="0" borderId="0" xfId="0" applyNumberFormat="1" applyFont="1"/>
    <xf numFmtId="168" fontId="7" fillId="0" borderId="0" xfId="0" applyNumberFormat="1" applyFont="1"/>
    <xf numFmtId="165" fontId="7" fillId="0" borderId="2" xfId="12" applyNumberFormat="1" applyFont="1" applyBorder="1" applyAlignment="1">
      <alignment vertical="center"/>
    </xf>
    <xf numFmtId="167" fontId="7" fillId="0" borderId="2" xfId="12" applyNumberFormat="1" applyFont="1" applyBorder="1" applyAlignment="1">
      <alignment vertical="center"/>
    </xf>
    <xf numFmtId="165" fontId="7" fillId="0" borderId="2" xfId="12" applyNumberFormat="1" applyFont="1" applyBorder="1"/>
    <xf numFmtId="0" fontId="7" fillId="0" borderId="8" xfId="12" applyFont="1" applyBorder="1" applyAlignment="1">
      <alignment vertical="center"/>
    </xf>
    <xf numFmtId="170" fontId="15" fillId="0" borderId="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0" fontId="15" fillId="0" borderId="2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65" fontId="7" fillId="0" borderId="0" xfId="3" applyNumberFormat="1" applyFont="1"/>
    <xf numFmtId="166" fontId="7" fillId="0" borderId="7" xfId="3" applyNumberFormat="1" applyFont="1" applyBorder="1"/>
    <xf numFmtId="165" fontId="8" fillId="0" borderId="0" xfId="3" applyNumberFormat="1" applyFont="1"/>
    <xf numFmtId="165" fontId="8" fillId="0" borderId="7" xfId="3" applyNumberFormat="1" applyFont="1" applyBorder="1"/>
    <xf numFmtId="165" fontId="7" fillId="0" borderId="7" xfId="3" applyNumberFormat="1" applyFont="1" applyBorder="1"/>
    <xf numFmtId="167" fontId="7" fillId="0" borderId="0" xfId="3" applyNumberFormat="1" applyFont="1"/>
    <xf numFmtId="168" fontId="7" fillId="0" borderId="7" xfId="3" applyNumberFormat="1" applyFont="1" applyBorder="1"/>
    <xf numFmtId="169" fontId="8" fillId="0" borderId="1" xfId="3" applyNumberFormat="1" applyFont="1" applyBorder="1"/>
    <xf numFmtId="169" fontId="8" fillId="0" borderId="6" xfId="3" applyNumberFormat="1" applyFont="1" applyBorder="1"/>
    <xf numFmtId="0" fontId="8" fillId="0" borderId="0" xfId="3" applyFont="1" applyAlignment="1">
      <alignment horizontal="center"/>
    </xf>
    <xf numFmtId="0" fontId="8" fillId="0" borderId="7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70" fontId="7" fillId="0" borderId="9" xfId="3" applyNumberFormat="1" applyFont="1" applyBorder="1" applyAlignment="1">
      <alignment horizontal="right" vertical="center"/>
    </xf>
    <xf numFmtId="169" fontId="7" fillId="0" borderId="6" xfId="3" applyNumberFormat="1" applyFont="1" applyBorder="1"/>
    <xf numFmtId="0" fontId="2" fillId="0" borderId="0" xfId="3" applyFont="1"/>
    <xf numFmtId="0" fontId="7" fillId="0" borderId="5" xfId="3" applyFont="1" applyBorder="1" applyAlignment="1">
      <alignment horizontal="center"/>
    </xf>
    <xf numFmtId="0" fontId="6" fillId="0" borderId="6" xfId="3" applyFont="1" applyBorder="1" applyAlignment="1">
      <alignment horizontal="center" wrapText="1"/>
    </xf>
    <xf numFmtId="0" fontId="7" fillId="0" borderId="0" xfId="3" applyFont="1" applyAlignment="1">
      <alignment horizontal="center"/>
    </xf>
    <xf numFmtId="0" fontId="9" fillId="0" borderId="0" xfId="3" applyFont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right" vertical="top"/>
    </xf>
    <xf numFmtId="0" fontId="1" fillId="0" borderId="0" xfId="3" applyFont="1"/>
    <xf numFmtId="0" fontId="7" fillId="0" borderId="0" xfId="3" applyFont="1"/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167" fontId="7" fillId="0" borderId="7" xfId="3" applyNumberFormat="1" applyFont="1" applyBorder="1"/>
  </cellXfs>
  <cellStyles count="13">
    <cellStyle name="Standard" xfId="0" builtinId="0"/>
    <cellStyle name="Standard 2" xfId="1" xr:uid="{00000000-0005-0000-0000-000001000000}"/>
    <cellStyle name="Standard 2 2" xfId="2" xr:uid="{00000000-0005-0000-0000-000002000000}"/>
    <cellStyle name="Standard 3" xfId="3" xr:uid="{00000000-0005-0000-0000-000003000000}"/>
    <cellStyle name="Standard 4" xfId="4" xr:uid="{00000000-0005-0000-0000-000004000000}"/>
    <cellStyle name="Standard 4 2" xfId="5" xr:uid="{00000000-0005-0000-0000-000005000000}"/>
    <cellStyle name="Standard 5" xfId="6" xr:uid="{00000000-0005-0000-0000-000006000000}"/>
    <cellStyle name="Standard 6" xfId="7" xr:uid="{00000000-0005-0000-0000-000007000000}"/>
    <cellStyle name="Standard 7" xfId="8" xr:uid="{00000000-0005-0000-0000-000008000000}"/>
    <cellStyle name="Standard 8" xfId="9" xr:uid="{00000000-0005-0000-0000-000009000000}"/>
    <cellStyle name="Standard 9" xfId="10" xr:uid="{00000000-0005-0000-0000-00000A000000}"/>
    <cellStyle name="Standard_JB-2009" xfId="12" xr:uid="{00000000-0005-0000-0000-00000B000000}"/>
    <cellStyle name="Undefiniert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E92"/>
  <sheetViews>
    <sheetView tabSelected="1" topLeftCell="A56" zoomScale="90" zoomScaleNormal="90" zoomScalePageLayoutView="70" workbookViewId="0">
      <pane xSplit="1" topLeftCell="AM1" activePane="topRight" state="frozen"/>
      <selection pane="topRight" activeCell="AQ69" sqref="AQ69"/>
    </sheetView>
  </sheetViews>
  <sheetFormatPr baseColWidth="10" defaultColWidth="11.453125" defaultRowHeight="18" x14ac:dyDescent="0.4"/>
  <cols>
    <col min="1" max="1" width="38.81640625" style="36" customWidth="1"/>
    <col min="2" max="2" width="12.7265625" style="2" customWidth="1"/>
    <col min="3" max="3" width="10.7265625" style="2" customWidth="1"/>
    <col min="4" max="4" width="11.1796875" style="2" customWidth="1"/>
    <col min="5" max="5" width="10.7265625" style="2" customWidth="1"/>
    <col min="6" max="6" width="11.453125" style="2" customWidth="1"/>
    <col min="7" max="7" width="10.7265625" style="2" customWidth="1"/>
    <col min="8" max="8" width="12.7265625" style="2" customWidth="1"/>
    <col min="9" max="9" width="10.7265625" style="2" customWidth="1"/>
    <col min="10" max="10" width="12.7265625" style="2" hidden="1" customWidth="1"/>
    <col min="11" max="11" width="10.7265625" style="2" hidden="1" customWidth="1"/>
    <col min="12" max="12" width="12.7265625" style="2" hidden="1" customWidth="1"/>
    <col min="13" max="13" width="10.7265625" style="2" hidden="1" customWidth="1"/>
    <col min="14" max="14" width="12.7265625" style="2" hidden="1" customWidth="1"/>
    <col min="15" max="15" width="10.7265625" style="2" hidden="1" customWidth="1"/>
    <col min="16" max="16" width="12.7265625" style="2" hidden="1" customWidth="1"/>
    <col min="17" max="17" width="10.7265625" style="2" hidden="1" customWidth="1"/>
    <col min="18" max="18" width="12.7265625" style="2" customWidth="1"/>
    <col min="19" max="19" width="10.7265625" style="2" customWidth="1"/>
    <col min="20" max="20" width="12.7265625" style="2" hidden="1" customWidth="1"/>
    <col min="21" max="21" width="10.7265625" style="2" hidden="1" customWidth="1"/>
    <col min="22" max="22" width="12.7265625" style="2" hidden="1" customWidth="1"/>
    <col min="23" max="23" width="10.7265625" style="2" hidden="1" customWidth="1"/>
    <col min="24" max="27" width="0" style="2" hidden="1" customWidth="1"/>
    <col min="28" max="29" width="11.453125" style="2"/>
    <col min="30" max="33" width="11.453125" style="2" customWidth="1"/>
    <col min="34" max="47" width="11.453125" style="67"/>
    <col min="48" max="16384" width="11.453125" style="2"/>
  </cols>
  <sheetData>
    <row r="1" spans="1:135" s="1" customFormat="1" ht="30" customHeight="1" x14ac:dyDescent="0.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D1" s="72"/>
      <c r="AE1" s="72"/>
      <c r="AF1" s="72"/>
      <c r="AG1" s="72"/>
      <c r="AH1" s="72"/>
      <c r="AI1" s="72"/>
      <c r="AJ1" s="72"/>
      <c r="AK1" s="72"/>
      <c r="AM1" s="73"/>
      <c r="AN1" s="73"/>
      <c r="AO1" s="73"/>
      <c r="AP1" s="74"/>
      <c r="AQ1" s="74"/>
      <c r="AR1" s="74"/>
      <c r="AW1" s="73" t="s">
        <v>0</v>
      </c>
    </row>
    <row r="2" spans="1:135" ht="20.25" customHeight="1" x14ac:dyDescent="0.4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135" s="3" customFormat="1" ht="7" customHeight="1" x14ac:dyDescent="0.4">
      <c r="A3" s="48"/>
      <c r="B3" s="48"/>
      <c r="C3" s="48"/>
      <c r="D3" s="48"/>
      <c r="E3" s="48"/>
      <c r="F3" s="48"/>
      <c r="G3" s="4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2"/>
      <c r="Y3" s="2"/>
      <c r="Z3" s="2"/>
      <c r="AA3" s="2"/>
      <c r="AB3" s="2"/>
      <c r="AC3" s="2"/>
      <c r="AD3" s="2"/>
      <c r="AE3" s="2"/>
      <c r="AF3" s="2"/>
      <c r="AG3" s="2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</row>
    <row r="4" spans="1:135" s="5" customFormat="1" ht="24" customHeight="1" x14ac:dyDescent="0.35">
      <c r="A4" s="4"/>
      <c r="B4" s="77">
        <v>1990</v>
      </c>
      <c r="C4" s="78"/>
      <c r="D4" s="77">
        <v>1995</v>
      </c>
      <c r="E4" s="78"/>
      <c r="F4" s="77">
        <v>2000</v>
      </c>
      <c r="G4" s="78"/>
      <c r="H4" s="77">
        <v>2005</v>
      </c>
      <c r="I4" s="78"/>
      <c r="J4" s="77">
        <v>2006</v>
      </c>
      <c r="K4" s="78"/>
      <c r="L4" s="77">
        <v>2007</v>
      </c>
      <c r="M4" s="78"/>
      <c r="N4" s="77">
        <v>2008</v>
      </c>
      <c r="O4" s="78"/>
      <c r="P4" s="77">
        <v>2009</v>
      </c>
      <c r="Q4" s="78"/>
      <c r="R4" s="77">
        <v>2010</v>
      </c>
      <c r="S4" s="78"/>
      <c r="T4" s="77">
        <v>2011</v>
      </c>
      <c r="U4" s="78"/>
      <c r="V4" s="77">
        <v>2012</v>
      </c>
      <c r="W4" s="78"/>
      <c r="X4" s="77">
        <v>2013</v>
      </c>
      <c r="Y4" s="78"/>
      <c r="Z4" s="77">
        <v>2014</v>
      </c>
      <c r="AA4" s="78"/>
      <c r="AB4" s="77">
        <v>2015</v>
      </c>
      <c r="AC4" s="78"/>
      <c r="AD4" s="77">
        <v>2016</v>
      </c>
      <c r="AE4" s="78"/>
      <c r="AF4" s="77">
        <v>2017</v>
      </c>
      <c r="AG4" s="78"/>
      <c r="AH4" s="79">
        <v>2018</v>
      </c>
      <c r="AI4" s="80"/>
      <c r="AJ4" s="79">
        <v>2019</v>
      </c>
      <c r="AK4" s="80"/>
      <c r="AL4" s="79">
        <v>2020</v>
      </c>
      <c r="AM4" s="80"/>
      <c r="AN4" s="79">
        <v>2021</v>
      </c>
      <c r="AO4" s="80"/>
      <c r="AP4" s="79">
        <v>2022</v>
      </c>
      <c r="AQ4" s="80"/>
      <c r="AR4" s="79">
        <v>2023</v>
      </c>
      <c r="AS4" s="80"/>
      <c r="AT4" s="79">
        <v>2024</v>
      </c>
      <c r="AU4" s="80"/>
      <c r="AV4" s="79" t="s">
        <v>32</v>
      </c>
      <c r="AW4" s="80"/>
    </row>
    <row r="5" spans="1:135" s="11" customFormat="1" ht="17.5" x14ac:dyDescent="0.35">
      <c r="A5" s="6"/>
      <c r="B5" s="9" t="s">
        <v>1</v>
      </c>
      <c r="C5" s="51" t="s">
        <v>2</v>
      </c>
      <c r="D5" s="9" t="s">
        <v>1</v>
      </c>
      <c r="E5" s="51" t="s">
        <v>2</v>
      </c>
      <c r="F5" s="52" t="s">
        <v>1</v>
      </c>
      <c r="G5" s="51" t="s">
        <v>2</v>
      </c>
      <c r="H5" s="9" t="s">
        <v>1</v>
      </c>
      <c r="I5" s="51" t="s">
        <v>2</v>
      </c>
      <c r="J5" s="7" t="s">
        <v>1</v>
      </c>
      <c r="K5" s="8" t="s">
        <v>2</v>
      </c>
      <c r="L5" s="7" t="s">
        <v>1</v>
      </c>
      <c r="M5" s="8" t="s">
        <v>2</v>
      </c>
      <c r="N5" s="7" t="s">
        <v>1</v>
      </c>
      <c r="O5" s="8" t="s">
        <v>2</v>
      </c>
      <c r="P5" s="9" t="s">
        <v>1</v>
      </c>
      <c r="Q5" s="8" t="s">
        <v>2</v>
      </c>
      <c r="R5" s="9" t="s">
        <v>1</v>
      </c>
      <c r="S5" s="51" t="s">
        <v>2</v>
      </c>
      <c r="T5" s="9" t="s">
        <v>1</v>
      </c>
      <c r="U5" s="8" t="s">
        <v>2</v>
      </c>
      <c r="V5" s="9" t="s">
        <v>1</v>
      </c>
      <c r="W5" s="51" t="s">
        <v>2</v>
      </c>
      <c r="X5" s="9" t="s">
        <v>1</v>
      </c>
      <c r="Y5" s="51" t="s">
        <v>2</v>
      </c>
      <c r="Z5" s="9" t="s">
        <v>1</v>
      </c>
      <c r="AA5" s="8" t="s">
        <v>2</v>
      </c>
      <c r="AB5" s="9" t="s">
        <v>1</v>
      </c>
      <c r="AC5" s="8" t="s">
        <v>2</v>
      </c>
      <c r="AD5" s="9" t="s">
        <v>1</v>
      </c>
      <c r="AE5" s="8" t="s">
        <v>2</v>
      </c>
      <c r="AF5" s="9" t="s">
        <v>1</v>
      </c>
      <c r="AG5" s="8" t="s">
        <v>2</v>
      </c>
      <c r="AH5" s="68" t="s">
        <v>1</v>
      </c>
      <c r="AI5" s="69" t="s">
        <v>2</v>
      </c>
      <c r="AJ5" s="68" t="s">
        <v>1</v>
      </c>
      <c r="AK5" s="69" t="s">
        <v>2</v>
      </c>
      <c r="AL5" s="68" t="s">
        <v>1</v>
      </c>
      <c r="AM5" s="69" t="s">
        <v>2</v>
      </c>
      <c r="AN5" s="68" t="s">
        <v>1</v>
      </c>
      <c r="AO5" s="69" t="s">
        <v>2</v>
      </c>
      <c r="AP5" s="68" t="s">
        <v>1</v>
      </c>
      <c r="AQ5" s="69" t="s">
        <v>2</v>
      </c>
      <c r="AR5" s="68" t="s">
        <v>1</v>
      </c>
      <c r="AS5" s="69" t="s">
        <v>2</v>
      </c>
      <c r="AT5" s="68" t="s">
        <v>1</v>
      </c>
      <c r="AU5" s="69" t="s">
        <v>2</v>
      </c>
      <c r="AV5" s="68" t="s">
        <v>1</v>
      </c>
      <c r="AW5" s="69" t="s">
        <v>2</v>
      </c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</row>
    <row r="6" spans="1:135" s="10" customFormat="1" ht="15" customHeight="1" x14ac:dyDescent="0.35">
      <c r="A6" s="12"/>
      <c r="B6" s="13"/>
      <c r="C6" s="14"/>
      <c r="D6" s="13"/>
      <c r="E6" s="14"/>
      <c r="F6" s="16"/>
      <c r="G6" s="16"/>
      <c r="H6" s="15"/>
      <c r="I6" s="14"/>
      <c r="J6" s="16"/>
      <c r="K6" s="14"/>
      <c r="L6" s="16"/>
      <c r="M6" s="14"/>
      <c r="N6" s="16"/>
      <c r="O6" s="14"/>
      <c r="P6" s="16"/>
      <c r="Q6" s="14"/>
      <c r="R6" s="16"/>
      <c r="S6" s="14"/>
      <c r="T6" s="16"/>
      <c r="U6" s="14"/>
      <c r="V6" s="16"/>
      <c r="W6" s="14"/>
      <c r="X6" s="16"/>
      <c r="Y6" s="14"/>
      <c r="Z6" s="16"/>
      <c r="AA6" s="14"/>
      <c r="AB6" s="16"/>
      <c r="AC6" s="14"/>
      <c r="AD6" s="16"/>
      <c r="AE6" s="14"/>
      <c r="AF6" s="16"/>
      <c r="AG6" s="14"/>
      <c r="AH6" s="70"/>
      <c r="AI6" s="64"/>
      <c r="AJ6" s="70"/>
      <c r="AK6" s="64"/>
      <c r="AL6" s="70"/>
      <c r="AM6" s="64"/>
      <c r="AN6" s="70"/>
      <c r="AO6" s="64"/>
      <c r="AP6" s="70"/>
      <c r="AQ6" s="64"/>
      <c r="AR6" s="70"/>
      <c r="AS6" s="64"/>
      <c r="AT6" s="70"/>
      <c r="AU6" s="64"/>
      <c r="AV6" s="70"/>
      <c r="AW6" s="64"/>
    </row>
    <row r="7" spans="1:135" s="10" customFormat="1" ht="15" customHeight="1" x14ac:dyDescent="0.35">
      <c r="A7" s="17" t="s">
        <v>3</v>
      </c>
      <c r="B7" s="13"/>
      <c r="C7" s="14"/>
      <c r="D7" s="13"/>
      <c r="E7" s="14"/>
      <c r="F7" s="16"/>
      <c r="G7" s="16"/>
      <c r="H7" s="13"/>
      <c r="I7" s="14"/>
      <c r="J7" s="16"/>
      <c r="K7" s="14"/>
      <c r="L7" s="16"/>
      <c r="M7" s="14"/>
      <c r="N7" s="16"/>
      <c r="O7" s="14"/>
      <c r="P7" s="16"/>
      <c r="Q7" s="14"/>
      <c r="R7" s="16"/>
      <c r="S7" s="14"/>
      <c r="T7" s="16"/>
      <c r="U7" s="14"/>
      <c r="V7" s="16"/>
      <c r="W7" s="14"/>
      <c r="X7" s="16"/>
      <c r="Y7" s="14"/>
      <c r="Z7" s="16"/>
      <c r="AA7" s="14"/>
      <c r="AB7" s="16"/>
      <c r="AC7" s="14"/>
      <c r="AD7" s="16"/>
      <c r="AE7" s="14"/>
      <c r="AF7" s="16"/>
      <c r="AG7" s="14"/>
      <c r="AH7" s="70"/>
      <c r="AI7" s="64"/>
      <c r="AJ7" s="70"/>
      <c r="AK7" s="64"/>
      <c r="AL7" s="70"/>
      <c r="AM7" s="64"/>
      <c r="AN7" s="70"/>
      <c r="AO7" s="64"/>
      <c r="AP7" s="70"/>
      <c r="AQ7" s="64"/>
      <c r="AR7" s="70"/>
      <c r="AS7" s="64"/>
      <c r="AT7" s="70"/>
      <c r="AU7" s="64"/>
      <c r="AV7" s="70"/>
      <c r="AW7" s="64"/>
    </row>
    <row r="8" spans="1:135" s="5" customFormat="1" ht="15" customHeight="1" x14ac:dyDescent="0.35">
      <c r="A8" s="18" t="s">
        <v>4</v>
      </c>
      <c r="B8" s="19">
        <v>102180.92</v>
      </c>
      <c r="C8" s="20">
        <f>C10+C15+C16+C18</f>
        <v>100.00000000000001</v>
      </c>
      <c r="D8" s="41">
        <v>100184.486</v>
      </c>
      <c r="E8" s="20">
        <v>99.999999999999986</v>
      </c>
      <c r="F8" s="41">
        <v>91897.73</v>
      </c>
      <c r="G8" s="39">
        <v>100</v>
      </c>
      <c r="H8" s="19">
        <f>SUM(H10+H15+H16+H18)</f>
        <v>97287.609999999986</v>
      </c>
      <c r="I8" s="20">
        <f>I10+I15+I16+I18</f>
        <v>100</v>
      </c>
      <c r="J8" s="21">
        <f>SUM(J10+J15+J16+J18)</f>
        <v>96177.758999999991</v>
      </c>
      <c r="K8" s="20">
        <f>K10+K15+K16+K18</f>
        <v>100</v>
      </c>
      <c r="L8" s="21">
        <f>SUM(L10+L15+L16+L18)</f>
        <v>99751.530999999988</v>
      </c>
      <c r="M8" s="20">
        <f>M10+M15+M16+M18</f>
        <v>100</v>
      </c>
      <c r="N8" s="21">
        <f>SUM(N10+N15+N16+N18)</f>
        <v>95777.698999999993</v>
      </c>
      <c r="O8" s="20">
        <f>O10+O15+O16+O18</f>
        <v>100.00000000000001</v>
      </c>
      <c r="P8" s="21">
        <f>SUM(P10+P15+P16+P18)</f>
        <v>92012.863000000012</v>
      </c>
      <c r="Q8" s="20">
        <f>Q10+Q15+Q16+Q18</f>
        <v>100</v>
      </c>
      <c r="R8" s="21">
        <f>SUM(R10+R15+R16+R18)</f>
        <v>90741.557000000001</v>
      </c>
      <c r="S8" s="20">
        <f>S10+S15+S16+S18</f>
        <v>99.999999999999986</v>
      </c>
      <c r="T8" s="21">
        <f>SUM(T10+T15+T16+T17+T18)</f>
        <v>95644.452999999994</v>
      </c>
      <c r="U8" s="20">
        <f>U10+U15+U16+U17+U18</f>
        <v>99.999999999999986</v>
      </c>
      <c r="V8" s="21">
        <f>SUM(V10+V15+V16+V17+V18)</f>
        <v>101738.704</v>
      </c>
      <c r="W8" s="20">
        <f>W10+W15+W16+W17+W18</f>
        <v>100</v>
      </c>
      <c r="X8" s="21">
        <f>SUM(X10+X15+X16+X17+X18)</f>
        <v>98616.233860999986</v>
      </c>
      <c r="Y8" s="20">
        <f>Y10+Y15+Y16+Y17+Y18</f>
        <v>100.00000200328545</v>
      </c>
      <c r="Z8" s="21">
        <f>SUM(Z10+Z15+Z16+Z17+Z18)</f>
        <v>93597.987576</v>
      </c>
      <c r="AA8" s="20">
        <f>AA10+AA15+AA16+AA17+AA18</f>
        <v>100.00001313447774</v>
      </c>
      <c r="AB8" s="21">
        <f>SUM(AB10+AB15+AB16+AB17+AB18)</f>
        <v>95214.474172999981</v>
      </c>
      <c r="AC8" s="20">
        <f>AC10+AC15+AC16+AC17+AC18</f>
        <v>100.00000264711969</v>
      </c>
      <c r="AD8" s="53">
        <v>90450.842793999997</v>
      </c>
      <c r="AE8" s="54">
        <f>AE10+AE15+AE16+AE17+AE18</f>
        <v>99.998022646395796</v>
      </c>
      <c r="AF8" s="53">
        <v>91248.93381599999</v>
      </c>
      <c r="AG8" s="54">
        <v>100</v>
      </c>
      <c r="AH8" s="53">
        <v>86330.091305000009</v>
      </c>
      <c r="AI8" s="54">
        <f>AI10+AI15+AI16+AI17+AI18</f>
        <v>99.960258750780753</v>
      </c>
      <c r="AJ8" s="53">
        <v>64806.989231000007</v>
      </c>
      <c r="AK8" s="54">
        <v>100</v>
      </c>
      <c r="AL8" s="53">
        <v>51364.535563000005</v>
      </c>
      <c r="AM8" s="54">
        <v>100</v>
      </c>
      <c r="AN8" s="53">
        <v>62584</v>
      </c>
      <c r="AO8" s="54">
        <v>100</v>
      </c>
      <c r="AP8" s="53">
        <v>65294</v>
      </c>
      <c r="AQ8" s="54">
        <v>100</v>
      </c>
      <c r="AR8" s="53">
        <v>48244.995892000006</v>
      </c>
      <c r="AS8" s="54">
        <v>100</v>
      </c>
      <c r="AT8" s="53">
        <v>43852</v>
      </c>
      <c r="AU8" s="54">
        <v>100</v>
      </c>
      <c r="AV8" s="53">
        <v>38340</v>
      </c>
      <c r="AW8" s="54">
        <v>100</v>
      </c>
    </row>
    <row r="9" spans="1:135" s="5" customFormat="1" ht="15" customHeight="1" x14ac:dyDescent="0.35">
      <c r="A9" s="18" t="s">
        <v>5</v>
      </c>
      <c r="B9" s="19"/>
      <c r="C9" s="22"/>
      <c r="D9" s="41"/>
      <c r="E9" s="22"/>
      <c r="F9" s="41"/>
      <c r="G9" s="21"/>
      <c r="H9" s="19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3"/>
      <c r="Y9" s="22"/>
      <c r="Z9" s="23"/>
      <c r="AA9" s="22"/>
      <c r="AB9" s="23"/>
      <c r="AC9" s="22"/>
      <c r="AD9" s="55"/>
      <c r="AE9" s="56"/>
      <c r="AF9" s="55"/>
      <c r="AG9" s="56"/>
      <c r="AH9" s="55"/>
      <c r="AI9" s="56"/>
      <c r="AJ9" s="55"/>
      <c r="AK9" s="56"/>
      <c r="AL9" s="55"/>
      <c r="AM9" s="56"/>
      <c r="AN9" s="55"/>
      <c r="AO9" s="56"/>
      <c r="AP9" s="55"/>
      <c r="AQ9" s="56"/>
      <c r="AR9" s="55"/>
      <c r="AS9" s="56"/>
      <c r="AT9" s="55"/>
      <c r="AU9" s="56"/>
      <c r="AV9" s="55"/>
      <c r="AW9" s="56"/>
    </row>
    <row r="10" spans="1:135" s="5" customFormat="1" ht="15" customHeight="1" x14ac:dyDescent="0.35">
      <c r="A10" s="18" t="s">
        <v>6</v>
      </c>
      <c r="B10" s="19">
        <f>SUM(B12+B13+B14)</f>
        <v>84564.449000000008</v>
      </c>
      <c r="C10" s="20">
        <f>B10/$B$8*100</f>
        <v>82.7595298613479</v>
      </c>
      <c r="D10" s="41">
        <v>87475.398000000001</v>
      </c>
      <c r="E10" s="20">
        <v>87.314315312253029</v>
      </c>
      <c r="F10" s="41">
        <v>82697.263999999996</v>
      </c>
      <c r="G10" s="39">
        <v>89.988364239247261</v>
      </c>
      <c r="H10" s="19">
        <f>SUM(H12:H13)</f>
        <v>87864.151999999987</v>
      </c>
      <c r="I10" s="20">
        <f>H10/$H$8*100</f>
        <v>90.313814883519086</v>
      </c>
      <c r="J10" s="21">
        <f>SUM(J12:J13)</f>
        <v>86465.126999999993</v>
      </c>
      <c r="K10" s="20">
        <f>J10/$J$8*100</f>
        <v>89.901374183609335</v>
      </c>
      <c r="L10" s="21">
        <f>SUM(L12:L13)</f>
        <v>90109.84199999999</v>
      </c>
      <c r="M10" s="20">
        <f>L10/$L$8*100</f>
        <v>90.334294718744729</v>
      </c>
      <c r="N10" s="21">
        <f>SUM(N12:N13)</f>
        <v>85886.61</v>
      </c>
      <c r="O10" s="20">
        <f>N10/$N$8*100</f>
        <v>89.672868420027513</v>
      </c>
      <c r="P10" s="21">
        <f>SUM(P12:P13)</f>
        <v>82771.81</v>
      </c>
      <c r="Q10" s="20">
        <f>P10/$P$8*100</f>
        <v>89.956781368709272</v>
      </c>
      <c r="R10" s="21">
        <f>SUM(R12:R13)</f>
        <v>80920.192999999999</v>
      </c>
      <c r="S10" s="20">
        <f>R10/$R$8*100</f>
        <v>89.17655336242467</v>
      </c>
      <c r="T10" s="21">
        <f>SUM(T12:T13)</f>
        <v>84709.161999999997</v>
      </c>
      <c r="U10" s="20">
        <f>T10/$T$8*100</f>
        <v>88.566727440011604</v>
      </c>
      <c r="V10" s="21">
        <f>SUM(V12:V13)</f>
        <v>90959.801000000007</v>
      </c>
      <c r="W10" s="20">
        <f>V10/$V$8*100</f>
        <v>89.405307344980528</v>
      </c>
      <c r="X10" s="21">
        <f>SUM(X12:X13)</f>
        <v>87229.75173199999</v>
      </c>
      <c r="Y10" s="20">
        <f>X10/X8*100</f>
        <v>88.45374469983382</v>
      </c>
      <c r="Z10" s="21">
        <f>SUM(Z12:Z13)</f>
        <v>82574.059366999994</v>
      </c>
      <c r="AA10" s="20">
        <f>Z10/Z8*100</f>
        <v>88.222045692970951</v>
      </c>
      <c r="AB10" s="21">
        <f>SUM(AB12:AB13)</f>
        <v>84348.657847999988</v>
      </c>
      <c r="AC10" s="20">
        <f>AB10/AB8*100</f>
        <v>88.588062456494427</v>
      </c>
      <c r="AD10" s="53">
        <v>80352.576279000001</v>
      </c>
      <c r="AE10" s="54">
        <v>88.789145976124985</v>
      </c>
      <c r="AF10" s="53">
        <v>80745.204241999963</v>
      </c>
      <c r="AG10" s="54">
        <v>88.488928982797319</v>
      </c>
      <c r="AH10" s="53">
        <v>75777.495110999997</v>
      </c>
      <c r="AI10" s="54">
        <f>AH10/AH8*100</f>
        <v>87.776456581381098</v>
      </c>
      <c r="AJ10" s="53">
        <v>55335.175829</v>
      </c>
      <c r="AK10" s="54">
        <v>85.384580406538575</v>
      </c>
      <c r="AL10" s="53">
        <v>43092.608680999998</v>
      </c>
      <c r="AM10" s="54">
        <v>83.895645524032318</v>
      </c>
      <c r="AN10" s="53">
        <v>54425</v>
      </c>
      <c r="AO10" s="54">
        <v>87.005277308361258</v>
      </c>
      <c r="AP10" s="53">
        <v>57855</v>
      </c>
      <c r="AQ10" s="54">
        <v>88.6</v>
      </c>
      <c r="AR10" s="53">
        <v>41912.016653999992</v>
      </c>
      <c r="AS10" s="54">
        <v>86.873293030894118</v>
      </c>
      <c r="AT10" s="53">
        <f>AT12+AT13</f>
        <v>37887</v>
      </c>
      <c r="AU10" s="54">
        <v>86.4</v>
      </c>
      <c r="AV10" s="53">
        <f>AV12+AV13</f>
        <v>33561</v>
      </c>
      <c r="AW10" s="54">
        <v>87.5</v>
      </c>
    </row>
    <row r="11" spans="1:135" s="5" customFormat="1" ht="15" customHeight="1" x14ac:dyDescent="0.35">
      <c r="A11" s="18" t="s">
        <v>7</v>
      </c>
      <c r="B11" s="19"/>
      <c r="C11" s="22"/>
      <c r="D11" s="41"/>
      <c r="E11" s="22"/>
      <c r="F11" s="41"/>
      <c r="G11" s="21"/>
      <c r="H11" s="19"/>
      <c r="I11" s="22"/>
      <c r="J11" s="21"/>
      <c r="K11" s="22"/>
      <c r="L11" s="21"/>
      <c r="M11" s="22"/>
      <c r="N11" s="21"/>
      <c r="O11" s="22"/>
      <c r="P11" s="21"/>
      <c r="Q11" s="22"/>
      <c r="R11" s="21"/>
      <c r="S11" s="22"/>
      <c r="T11" s="21"/>
      <c r="U11" s="22"/>
      <c r="V11" s="21"/>
      <c r="W11" s="22"/>
      <c r="X11" s="23"/>
      <c r="Y11" s="22"/>
      <c r="Z11" s="23"/>
      <c r="AA11" s="22"/>
      <c r="AB11" s="23"/>
      <c r="AC11" s="22"/>
      <c r="AD11" s="55"/>
      <c r="AE11" s="57"/>
      <c r="AF11" s="55"/>
      <c r="AG11" s="57"/>
      <c r="AH11" s="55"/>
      <c r="AI11" s="57"/>
      <c r="AJ11" s="55"/>
      <c r="AK11" s="57"/>
      <c r="AL11" s="55"/>
      <c r="AM11" s="57"/>
      <c r="AN11" s="55"/>
      <c r="AO11" s="57"/>
      <c r="AP11" s="55"/>
      <c r="AQ11" s="57"/>
      <c r="AR11" s="55"/>
      <c r="AS11" s="57"/>
      <c r="AT11" s="55"/>
      <c r="AU11" s="57"/>
      <c r="AV11" s="55"/>
      <c r="AW11" s="57"/>
    </row>
    <row r="12" spans="1:135" s="24" customFormat="1" ht="15" customHeight="1" x14ac:dyDescent="0.35">
      <c r="A12" s="18" t="s">
        <v>8</v>
      </c>
      <c r="B12" s="19">
        <v>83453.774000000005</v>
      </c>
      <c r="C12" s="20">
        <f t="shared" ref="C12:C18" si="0">B12/$B$8*100</f>
        <v>81.672560787278101</v>
      </c>
      <c r="D12" s="41">
        <v>85737.313999999998</v>
      </c>
      <c r="E12" s="20">
        <v>85.579431929211069</v>
      </c>
      <c r="F12" s="41">
        <v>81000.092000000004</v>
      </c>
      <c r="G12" s="39">
        <v>88.14155910053492</v>
      </c>
      <c r="H12" s="19">
        <v>86414.880999999994</v>
      </c>
      <c r="I12" s="20">
        <f>H12/$H$8*100</f>
        <v>88.824138037721355</v>
      </c>
      <c r="J12" s="21">
        <v>85119.002999999997</v>
      </c>
      <c r="K12" s="20">
        <f t="shared" ref="K12:K18" si="1">J12/$J$8*100</f>
        <v>88.501753300365422</v>
      </c>
      <c r="L12" s="21">
        <v>88603.410999999993</v>
      </c>
      <c r="M12" s="20">
        <f t="shared" ref="M12:M18" si="2">L12/$L$8*100</f>
        <v>88.824111381308029</v>
      </c>
      <c r="N12" s="21">
        <v>84605.417000000001</v>
      </c>
      <c r="O12" s="20">
        <f>N12/$N$8*100</f>
        <v>88.335194813982753</v>
      </c>
      <c r="P12" s="21">
        <v>81968.476999999999</v>
      </c>
      <c r="Q12" s="20">
        <f t="shared" ref="Q12:Q18" si="3">P12/$P$8*100</f>
        <v>89.083715393140182</v>
      </c>
      <c r="R12" s="21">
        <v>80106.48</v>
      </c>
      <c r="S12" s="20">
        <f t="shared" ref="S12:S18" si="4">R12/$R$8*100</f>
        <v>88.279816490254831</v>
      </c>
      <c r="T12" s="21">
        <v>83957.34</v>
      </c>
      <c r="U12" s="20">
        <f>T12/$T$8*100</f>
        <v>87.780668263114009</v>
      </c>
      <c r="V12" s="21">
        <v>89753.884000000005</v>
      </c>
      <c r="W12" s="20">
        <f>V12/$V$8*100</f>
        <v>88.219999342629734</v>
      </c>
      <c r="X12" s="21">
        <v>86196.061429999987</v>
      </c>
      <c r="Y12" s="20">
        <v>87.405564997124003</v>
      </c>
      <c r="Z12" s="21">
        <v>81651.881387999994</v>
      </c>
      <c r="AA12" s="20">
        <v>87.236888910479905</v>
      </c>
      <c r="AB12" s="21">
        <v>83506.546678999992</v>
      </c>
      <c r="AC12" s="20">
        <v>87.703646713944039</v>
      </c>
      <c r="AD12" s="53">
        <v>79686.16541300001</v>
      </c>
      <c r="AE12" s="54">
        <v>88.098864478779575</v>
      </c>
      <c r="AF12" s="53">
        <v>79316.33509399998</v>
      </c>
      <c r="AG12" s="54">
        <v>86.92302668866067</v>
      </c>
      <c r="AH12" s="53">
        <v>74245.688267999998</v>
      </c>
      <c r="AI12" s="54">
        <f>AH12/AH8*100</f>
        <v>86.002096309262072</v>
      </c>
      <c r="AJ12" s="53">
        <v>53876.743792000001</v>
      </c>
      <c r="AK12" s="54">
        <v>83.134156410136711</v>
      </c>
      <c r="AL12" s="53">
        <v>41834.193070999994</v>
      </c>
      <c r="AM12" s="54">
        <v>81.445675722482122</v>
      </c>
      <c r="AN12" s="53">
        <v>53243</v>
      </c>
      <c r="AO12" s="54">
        <v>85.106123226931601</v>
      </c>
      <c r="AP12" s="53">
        <v>56652</v>
      </c>
      <c r="AQ12" s="54">
        <v>86.8</v>
      </c>
      <c r="AR12" s="53">
        <v>40554.382467000003</v>
      </c>
      <c r="AS12" s="54">
        <v>84.059251570430206</v>
      </c>
      <c r="AT12" s="53">
        <v>36686</v>
      </c>
      <c r="AU12" s="54">
        <v>83.7</v>
      </c>
      <c r="AV12" s="53">
        <v>32615</v>
      </c>
      <c r="AW12" s="54">
        <v>85.1</v>
      </c>
    </row>
    <row r="13" spans="1:135" s="24" customFormat="1" ht="15" customHeight="1" x14ac:dyDescent="0.35">
      <c r="A13" s="18" t="s">
        <v>9</v>
      </c>
      <c r="B13" s="19">
        <v>1110.675</v>
      </c>
      <c r="C13" s="20">
        <f t="shared" si="0"/>
        <v>1.086969074069797</v>
      </c>
      <c r="D13" s="41">
        <v>1738.0840000000001</v>
      </c>
      <c r="E13" s="20">
        <v>1.7348833830419612</v>
      </c>
      <c r="F13" s="41">
        <v>1697.172</v>
      </c>
      <c r="G13" s="39">
        <v>1.8468051387123492</v>
      </c>
      <c r="H13" s="19">
        <v>1449.271</v>
      </c>
      <c r="I13" s="20">
        <f>H13/$H$8*100</f>
        <v>1.4896768457977332</v>
      </c>
      <c r="J13" s="21">
        <v>1346.124</v>
      </c>
      <c r="K13" s="20">
        <f t="shared" si="1"/>
        <v>1.399620883243911</v>
      </c>
      <c r="L13" s="21">
        <v>1506.431</v>
      </c>
      <c r="M13" s="20">
        <f t="shared" si="2"/>
        <v>1.5101833374366957</v>
      </c>
      <c r="N13" s="21">
        <v>1281.193</v>
      </c>
      <c r="O13" s="20">
        <f>N13/$N$8*100</f>
        <v>1.3376736060447643</v>
      </c>
      <c r="P13" s="21">
        <v>803.33299999999997</v>
      </c>
      <c r="Q13" s="20">
        <f t="shared" si="3"/>
        <v>0.87306597556908949</v>
      </c>
      <c r="R13" s="21">
        <v>813.71299999999997</v>
      </c>
      <c r="S13" s="20">
        <f t="shared" si="4"/>
        <v>0.89673687216982623</v>
      </c>
      <c r="T13" s="21">
        <v>751.822</v>
      </c>
      <c r="U13" s="20">
        <f>T13/$T$8*100</f>
        <v>0.78605917689758764</v>
      </c>
      <c r="V13" s="21">
        <v>1205.9169999999999</v>
      </c>
      <c r="W13" s="20">
        <f>V13/$V$8*100</f>
        <v>1.1853080023508065</v>
      </c>
      <c r="X13" s="21">
        <v>1033.690302</v>
      </c>
      <c r="Y13" s="20">
        <v>1.0481950495119943</v>
      </c>
      <c r="Z13" s="21">
        <v>922.17797900000016</v>
      </c>
      <c r="AA13" s="20">
        <v>0.98525516549257308</v>
      </c>
      <c r="AB13" s="21">
        <v>842.11116900000002</v>
      </c>
      <c r="AC13" s="20">
        <v>0.88443629148917491</v>
      </c>
      <c r="AD13" s="53">
        <v>666.41086599999994</v>
      </c>
      <c r="AE13" s="54">
        <v>0.69028149734544741</v>
      </c>
      <c r="AF13" s="53">
        <v>1428.869148</v>
      </c>
      <c r="AG13" s="54">
        <v>1.5659022941366749</v>
      </c>
      <c r="AH13" s="53">
        <v>1531.8068429999998</v>
      </c>
      <c r="AI13" s="54">
        <f>AH13/AH8*100</f>
        <v>1.7743602721190237</v>
      </c>
      <c r="AJ13" s="53">
        <v>1458.4320369999998</v>
      </c>
      <c r="AK13" s="54">
        <v>2.25042399640187</v>
      </c>
      <c r="AL13" s="53">
        <v>1258.41561</v>
      </c>
      <c r="AM13" s="54">
        <v>2.4499698015501745</v>
      </c>
      <c r="AN13" s="53">
        <v>1181</v>
      </c>
      <c r="AO13" s="54">
        <v>1.899154081429651</v>
      </c>
      <c r="AP13" s="53">
        <v>1203</v>
      </c>
      <c r="AQ13" s="54">
        <v>1.8</v>
      </c>
      <c r="AR13" s="53">
        <v>1357.6341869999999</v>
      </c>
      <c r="AS13" s="54">
        <v>2.8140414604639297</v>
      </c>
      <c r="AT13" s="53">
        <v>1201</v>
      </c>
      <c r="AU13" s="54">
        <v>2.7</v>
      </c>
      <c r="AV13" s="53">
        <v>946</v>
      </c>
      <c r="AW13" s="54">
        <v>2.5</v>
      </c>
    </row>
    <row r="14" spans="1:135" s="24" customFormat="1" ht="15" customHeight="1" x14ac:dyDescent="0.35">
      <c r="A14" s="18" t="s">
        <v>10</v>
      </c>
      <c r="B14" s="19">
        <v>0</v>
      </c>
      <c r="C14" s="20">
        <f t="shared" si="0"/>
        <v>0</v>
      </c>
      <c r="D14" s="41">
        <v>0</v>
      </c>
      <c r="E14" s="20">
        <v>0</v>
      </c>
      <c r="F14" s="41">
        <v>0</v>
      </c>
      <c r="G14" s="39">
        <v>0</v>
      </c>
      <c r="H14" s="19">
        <v>0</v>
      </c>
      <c r="I14" s="20">
        <f>H14/$B$8*100</f>
        <v>0</v>
      </c>
      <c r="J14" s="21">
        <v>0</v>
      </c>
      <c r="K14" s="20">
        <f t="shared" si="1"/>
        <v>0</v>
      </c>
      <c r="L14" s="21">
        <v>0</v>
      </c>
      <c r="M14" s="20">
        <f t="shared" si="2"/>
        <v>0</v>
      </c>
      <c r="N14" s="21">
        <v>0</v>
      </c>
      <c r="O14" s="20">
        <f>N14/$L$8*100</f>
        <v>0</v>
      </c>
      <c r="P14" s="21">
        <v>0</v>
      </c>
      <c r="Q14" s="20">
        <f t="shared" si="3"/>
        <v>0</v>
      </c>
      <c r="R14" s="21">
        <v>0</v>
      </c>
      <c r="S14" s="20">
        <f t="shared" si="4"/>
        <v>0</v>
      </c>
      <c r="T14" s="21">
        <v>0</v>
      </c>
      <c r="U14" s="20">
        <f t="shared" ref="U14" si="5">T14/$R$8*100</f>
        <v>0</v>
      </c>
      <c r="V14" s="21">
        <v>0</v>
      </c>
      <c r="W14" s="20">
        <f t="shared" ref="W14:W18" si="6">V14/$V$8*100</f>
        <v>0</v>
      </c>
      <c r="X14" s="21">
        <v>0</v>
      </c>
      <c r="Y14" s="20">
        <f t="shared" ref="Y14" si="7">X14/$T$8*100</f>
        <v>0</v>
      </c>
      <c r="Z14" s="21">
        <v>0</v>
      </c>
      <c r="AA14" s="20">
        <f t="shared" ref="AA14" si="8">Z14/$T$8*100</f>
        <v>0</v>
      </c>
      <c r="AB14" s="21">
        <v>0</v>
      </c>
      <c r="AC14" s="20">
        <v>0</v>
      </c>
      <c r="AD14" s="53">
        <v>0</v>
      </c>
      <c r="AE14" s="54"/>
      <c r="AF14" s="53">
        <v>0</v>
      </c>
      <c r="AG14" s="54"/>
      <c r="AH14" s="53">
        <v>0</v>
      </c>
      <c r="AI14" s="54"/>
      <c r="AJ14" s="53">
        <v>0</v>
      </c>
      <c r="AK14" s="54"/>
      <c r="AL14" s="53">
        <v>0</v>
      </c>
      <c r="AM14" s="54">
        <v>0</v>
      </c>
      <c r="AN14" s="53">
        <v>0</v>
      </c>
      <c r="AO14" s="54">
        <v>0</v>
      </c>
      <c r="AP14" s="53">
        <v>0</v>
      </c>
      <c r="AQ14" s="54">
        <v>0</v>
      </c>
      <c r="AR14" s="53">
        <v>0</v>
      </c>
      <c r="AS14" s="54">
        <v>0</v>
      </c>
      <c r="AT14" s="53">
        <v>0</v>
      </c>
      <c r="AU14" s="54">
        <v>0</v>
      </c>
      <c r="AV14" s="53">
        <v>0</v>
      </c>
      <c r="AW14" s="54">
        <v>0</v>
      </c>
    </row>
    <row r="15" spans="1:135" s="24" customFormat="1" ht="30.75" customHeight="1" x14ac:dyDescent="0.35">
      <c r="A15" s="25" t="s">
        <v>11</v>
      </c>
      <c r="B15" s="19">
        <v>13429.18</v>
      </c>
      <c r="C15" s="20">
        <f t="shared" si="0"/>
        <v>13.142551466555597</v>
      </c>
      <c r="D15" s="43">
        <v>11865.692999999999</v>
      </c>
      <c r="E15" s="20">
        <v>11.8438427682306</v>
      </c>
      <c r="F15" s="43">
        <v>8763.6219999999994</v>
      </c>
      <c r="G15" s="39">
        <v>9.5362769025959615</v>
      </c>
      <c r="H15" s="19">
        <v>9111.6080000000002</v>
      </c>
      <c r="I15" s="20">
        <f>H15/$H$8*100</f>
        <v>9.365640701832433</v>
      </c>
      <c r="J15" s="21">
        <v>9419.76</v>
      </c>
      <c r="K15" s="20">
        <f t="shared" si="1"/>
        <v>9.7941146663648109</v>
      </c>
      <c r="L15" s="21">
        <v>9312.6440000000002</v>
      </c>
      <c r="M15" s="20">
        <f t="shared" si="2"/>
        <v>9.33584066995423</v>
      </c>
      <c r="N15" s="21">
        <v>9689.7530000000006</v>
      </c>
      <c r="O15" s="20">
        <f>N15/$N$8*100</f>
        <v>10.116919806144018</v>
      </c>
      <c r="P15" s="21">
        <v>9050.4830000000002</v>
      </c>
      <c r="Q15" s="20">
        <f t="shared" si="3"/>
        <v>9.8361062844006923</v>
      </c>
      <c r="R15" s="21">
        <v>9596.5239999999994</v>
      </c>
      <c r="S15" s="20">
        <f t="shared" si="4"/>
        <v>10.575666009345639</v>
      </c>
      <c r="T15" s="21">
        <v>10651.876</v>
      </c>
      <c r="U15" s="20">
        <f>T15/$T$8*100</f>
        <v>11.136951141327559</v>
      </c>
      <c r="V15" s="21">
        <v>10460.597</v>
      </c>
      <c r="W15" s="20">
        <f>V15/$V$8*100</f>
        <v>10.281826471860699</v>
      </c>
      <c r="X15" s="21">
        <v>11055.354819000004</v>
      </c>
      <c r="Y15" s="20">
        <v>11.210483613373762</v>
      </c>
      <c r="Z15" s="21">
        <v>10704.928629000005</v>
      </c>
      <c r="AA15" s="20">
        <v>11.437148216647648</v>
      </c>
      <c r="AB15" s="21">
        <v>10571.061264999998</v>
      </c>
      <c r="AC15" s="20">
        <v>11.102370526000545</v>
      </c>
      <c r="AD15" s="53">
        <v>9816.4005149999994</v>
      </c>
      <c r="AE15" s="54">
        <v>10.897253261031899</v>
      </c>
      <c r="AF15" s="53">
        <v>10200.731664999994</v>
      </c>
      <c r="AG15" s="54">
        <v>11.179014634373024</v>
      </c>
      <c r="AH15" s="53">
        <v>10326.456908000006</v>
      </c>
      <c r="AI15" s="54">
        <v>11.958312984017759</v>
      </c>
      <c r="AJ15" s="53">
        <v>9281.6916410000013</v>
      </c>
      <c r="AK15" s="54">
        <v>14.322053456172847</v>
      </c>
      <c r="AL15" s="53">
        <v>8076.9348920000029</v>
      </c>
      <c r="AM15" s="54">
        <v>15.719874260512839</v>
      </c>
      <c r="AN15" s="53">
        <v>7961</v>
      </c>
      <c r="AO15" s="54">
        <v>12.660017061393431</v>
      </c>
      <c r="AP15" s="53">
        <v>7246</v>
      </c>
      <c r="AQ15" s="54">
        <v>11.1</v>
      </c>
      <c r="AR15" s="53">
        <v>6146.9372020000019</v>
      </c>
      <c r="AS15" s="54">
        <v>12.741087626497835</v>
      </c>
      <c r="AT15" s="53">
        <v>5776</v>
      </c>
      <c r="AU15" s="54">
        <v>13.2</v>
      </c>
      <c r="AV15" s="53">
        <f>4751.837</f>
        <v>4751.8370000000004</v>
      </c>
      <c r="AW15" s="54">
        <f>AV15/$AQ$8*100</f>
        <v>4751.8370000000004</v>
      </c>
    </row>
    <row r="16" spans="1:135" s="24" customFormat="1" ht="15" customHeight="1" x14ac:dyDescent="0.35">
      <c r="A16" s="18" t="s">
        <v>12</v>
      </c>
      <c r="B16" s="19">
        <v>4187.2910000000002</v>
      </c>
      <c r="C16" s="20">
        <f t="shared" si="0"/>
        <v>4.0979186720965126</v>
      </c>
      <c r="D16" s="41">
        <v>843.39499999999998</v>
      </c>
      <c r="E16" s="20">
        <v>0.84184191951636089</v>
      </c>
      <c r="F16" s="41">
        <v>436.84399999999999</v>
      </c>
      <c r="G16" s="39">
        <v>0.47535885815677925</v>
      </c>
      <c r="H16" s="19">
        <v>311.85000000000002</v>
      </c>
      <c r="I16" s="20">
        <f>H16/$H$8*100</f>
        <v>0.3205444146484841</v>
      </c>
      <c r="J16" s="21">
        <v>292.87200000000001</v>
      </c>
      <c r="K16" s="20">
        <f t="shared" si="1"/>
        <v>0.30451115002585999</v>
      </c>
      <c r="L16" s="21">
        <v>329.04500000000002</v>
      </c>
      <c r="M16" s="20">
        <f t="shared" si="2"/>
        <v>0.32986461130105366</v>
      </c>
      <c r="N16" s="21">
        <v>213.58600000000001</v>
      </c>
      <c r="O16" s="20">
        <f>N16/$N$8*100</f>
        <v>0.22300180755021065</v>
      </c>
      <c r="P16" s="21">
        <v>186.57</v>
      </c>
      <c r="Q16" s="20">
        <f t="shared" si="3"/>
        <v>0.20276512861033352</v>
      </c>
      <c r="R16" s="21">
        <v>221.84</v>
      </c>
      <c r="S16" s="20">
        <f t="shared" si="4"/>
        <v>0.24447453552069864</v>
      </c>
      <c r="T16" s="21">
        <v>202.55199999999999</v>
      </c>
      <c r="U16" s="20">
        <f>T16/$T$8*100</f>
        <v>0.21177600336111496</v>
      </c>
      <c r="V16" s="21">
        <v>199.96600000000001</v>
      </c>
      <c r="W16" s="20">
        <f t="shared" si="6"/>
        <v>0.19654860160200194</v>
      </c>
      <c r="X16" s="21">
        <v>199.45391000000006</v>
      </c>
      <c r="Y16" s="20">
        <v>0.20225264826738304</v>
      </c>
      <c r="Z16" s="21">
        <v>206.49518</v>
      </c>
      <c r="AA16" s="20">
        <v>0.22061949794652236</v>
      </c>
      <c r="AB16" s="21">
        <v>186.12636000000001</v>
      </c>
      <c r="AC16" s="20">
        <v>0.19548120681294406</v>
      </c>
      <c r="AD16" s="53">
        <v>182.57954999999998</v>
      </c>
      <c r="AE16" s="54">
        <v>0.20185500141311152</v>
      </c>
      <c r="AF16" s="53">
        <v>194.03355999999999</v>
      </c>
      <c r="AG16" s="54">
        <v>0.21264200236165093</v>
      </c>
      <c r="AH16" s="53">
        <v>194.66842000000003</v>
      </c>
      <c r="AI16" s="54">
        <v>0.22548918538188778</v>
      </c>
      <c r="AJ16" s="53">
        <v>188.61145999999999</v>
      </c>
      <c r="AK16" s="54">
        <v>0.29103567722874391</v>
      </c>
      <c r="AL16" s="53">
        <v>193.49196000000003</v>
      </c>
      <c r="AM16" s="54">
        <v>0.37670341584745148</v>
      </c>
      <c r="AN16" s="53">
        <v>197.65149599999998</v>
      </c>
      <c r="AO16" s="54">
        <v>0.31515214919566437</v>
      </c>
      <c r="AP16" s="53">
        <v>202</v>
      </c>
      <c r="AQ16" s="54">
        <v>0.3</v>
      </c>
      <c r="AR16" s="53">
        <v>183.28706800000003</v>
      </c>
      <c r="AS16" s="54">
        <v>0.37990897213526909</v>
      </c>
      <c r="AT16" s="53">
        <v>146</v>
      </c>
      <c r="AU16" s="54">
        <v>0.3</v>
      </c>
      <c r="AV16" s="53">
        <v>13</v>
      </c>
      <c r="AW16" s="54">
        <v>0</v>
      </c>
    </row>
    <row r="17" spans="1:135" s="24" customFormat="1" ht="15" customHeight="1" x14ac:dyDescent="0.35">
      <c r="A17" s="18" t="s">
        <v>13</v>
      </c>
      <c r="B17" s="19">
        <v>0</v>
      </c>
      <c r="C17" s="20">
        <v>0</v>
      </c>
      <c r="D17" s="41">
        <v>0</v>
      </c>
      <c r="E17" s="20">
        <v>0</v>
      </c>
      <c r="F17" s="41">
        <v>0</v>
      </c>
      <c r="G17" s="39">
        <v>0</v>
      </c>
      <c r="H17" s="19"/>
      <c r="I17" s="20"/>
      <c r="J17" s="21"/>
      <c r="K17" s="20"/>
      <c r="L17" s="21"/>
      <c r="M17" s="20"/>
      <c r="N17" s="21"/>
      <c r="O17" s="20"/>
      <c r="P17" s="21">
        <v>0</v>
      </c>
      <c r="Q17" s="20">
        <v>0</v>
      </c>
      <c r="R17" s="21">
        <v>0</v>
      </c>
      <c r="S17" s="20">
        <v>0</v>
      </c>
      <c r="T17" s="21">
        <v>83.863</v>
      </c>
      <c r="U17" s="20">
        <f>T17/$T$8*100</f>
        <v>8.7682032119520831E-2</v>
      </c>
      <c r="V17" s="21">
        <v>118.34</v>
      </c>
      <c r="W17" s="20">
        <f>V17/$V$8*100</f>
        <v>0.11631758155676919</v>
      </c>
      <c r="X17" s="21">
        <v>128.67340000000002</v>
      </c>
      <c r="Y17" s="20">
        <v>0.13047894579538841</v>
      </c>
      <c r="Z17" s="21">
        <v>114.00439999999999</v>
      </c>
      <c r="AA17" s="20">
        <v>0.12180232725865327</v>
      </c>
      <c r="AB17" s="21">
        <v>113.12869999999998</v>
      </c>
      <c r="AC17" s="20">
        <v>0.11881463109889165</v>
      </c>
      <c r="AD17" s="53">
        <v>99.286450000000002</v>
      </c>
      <c r="AE17" s="54">
        <v>0.10976840782580979</v>
      </c>
      <c r="AF17" s="53">
        <v>106.16518999999998</v>
      </c>
      <c r="AG17" s="54">
        <v>0.11634677311855289</v>
      </c>
      <c r="AH17" s="53">
        <v>30.095700000000004</v>
      </c>
      <c r="AI17" s="54">
        <v>0</v>
      </c>
      <c r="AJ17" s="53">
        <v>0</v>
      </c>
      <c r="AK17" s="54">
        <v>0</v>
      </c>
      <c r="AL17" s="53">
        <v>0</v>
      </c>
      <c r="AM17" s="54">
        <v>0</v>
      </c>
      <c r="AN17" s="53">
        <v>0</v>
      </c>
      <c r="AO17" s="54">
        <v>0</v>
      </c>
      <c r="AP17" s="53">
        <v>0</v>
      </c>
      <c r="AQ17" s="54">
        <v>0</v>
      </c>
      <c r="AR17" s="53"/>
      <c r="AS17" s="54">
        <v>0</v>
      </c>
      <c r="AT17" s="53"/>
      <c r="AU17" s="54">
        <v>0</v>
      </c>
      <c r="AV17" s="53"/>
      <c r="AW17" s="54">
        <v>0</v>
      </c>
    </row>
    <row r="18" spans="1:135" s="24" customFormat="1" ht="15" customHeight="1" x14ac:dyDescent="0.35">
      <c r="A18" s="24" t="s">
        <v>14</v>
      </c>
      <c r="B18" s="26">
        <v>0</v>
      </c>
      <c r="C18" s="20">
        <f t="shared" si="0"/>
        <v>0</v>
      </c>
      <c r="D18" s="42">
        <v>0</v>
      </c>
      <c r="E18" s="20">
        <v>0</v>
      </c>
      <c r="F18" s="42">
        <v>0</v>
      </c>
      <c r="G18" s="39">
        <v>0</v>
      </c>
      <c r="H18" s="26">
        <v>0</v>
      </c>
      <c r="I18" s="20">
        <f>H18/$H$8*100</f>
        <v>0</v>
      </c>
      <c r="J18" s="27">
        <v>0</v>
      </c>
      <c r="K18" s="20">
        <f t="shared" si="1"/>
        <v>0</v>
      </c>
      <c r="L18" s="27">
        <v>0</v>
      </c>
      <c r="M18" s="28">
        <f t="shared" si="2"/>
        <v>0</v>
      </c>
      <c r="N18" s="27">
        <v>-12.25</v>
      </c>
      <c r="O18" s="28">
        <f>N18/$N$8*100</f>
        <v>-1.2790033721733074E-2</v>
      </c>
      <c r="P18" s="27">
        <v>4</v>
      </c>
      <c r="Q18" s="20">
        <f t="shared" si="3"/>
        <v>4.3472182796876991E-3</v>
      </c>
      <c r="R18" s="27">
        <v>3</v>
      </c>
      <c r="S18" s="20">
        <f t="shared" si="4"/>
        <v>3.3060927089888928E-3</v>
      </c>
      <c r="T18" s="27">
        <v>-3</v>
      </c>
      <c r="U18" s="28">
        <f>T18/$T$8*100</f>
        <v>-3.136616819796126E-3</v>
      </c>
      <c r="V18" s="27">
        <v>0</v>
      </c>
      <c r="W18" s="28">
        <f t="shared" si="6"/>
        <v>0</v>
      </c>
      <c r="X18" s="27">
        <v>3</v>
      </c>
      <c r="Y18" s="28">
        <v>3.0420960150751063E-3</v>
      </c>
      <c r="Z18" s="27">
        <v>-1.5</v>
      </c>
      <c r="AA18" s="28">
        <v>-1.6026003460215563E-3</v>
      </c>
      <c r="AB18" s="27">
        <v>-4.5</v>
      </c>
      <c r="AC18" s="28">
        <v>-4.7261732871058575E-3</v>
      </c>
      <c r="AD18" s="58">
        <v>0</v>
      </c>
      <c r="AE18" s="59">
        <v>0</v>
      </c>
      <c r="AF18" s="58">
        <v>3</v>
      </c>
      <c r="AG18" s="59">
        <v>3.2877096471607943E-3</v>
      </c>
      <c r="AH18" s="58">
        <v>1.5</v>
      </c>
      <c r="AI18" s="59">
        <v>0</v>
      </c>
      <c r="AJ18" s="58">
        <v>2</v>
      </c>
      <c r="AK18" s="54">
        <v>0</v>
      </c>
      <c r="AL18" s="58">
        <v>1.5</v>
      </c>
      <c r="AM18" s="54">
        <v>2.9203028579129447E-3</v>
      </c>
      <c r="AN18" s="58">
        <v>1.5</v>
      </c>
      <c r="AO18" s="54">
        <v>2.3917260094681835E-3</v>
      </c>
      <c r="AP18" s="58">
        <v>-9</v>
      </c>
      <c r="AQ18" s="54">
        <v>9.1000000000000004E-3</v>
      </c>
      <c r="AR18" s="58">
        <v>2.9089970000000003</v>
      </c>
      <c r="AS18" s="54">
        <v>0</v>
      </c>
      <c r="AT18" s="58">
        <f>AT8-AT10-AT15-AT16</f>
        <v>43</v>
      </c>
      <c r="AU18" s="54">
        <v>0</v>
      </c>
      <c r="AV18" s="58">
        <f>AV8-AV10-AV15-AV16</f>
        <v>14.162999999999556</v>
      </c>
      <c r="AW18" s="54">
        <v>0</v>
      </c>
    </row>
    <row r="19" spans="1:135" s="29" customFormat="1" ht="15" customHeight="1" x14ac:dyDescent="0.35">
      <c r="B19" s="30"/>
      <c r="C19" s="31"/>
      <c r="D19" s="30"/>
      <c r="E19" s="31"/>
      <c r="F19" s="32"/>
      <c r="G19" s="32"/>
      <c r="H19" s="30"/>
      <c r="I19" s="31"/>
      <c r="J19" s="32"/>
      <c r="K19" s="31"/>
      <c r="L19" s="32"/>
      <c r="M19" s="31"/>
      <c r="N19" s="32"/>
      <c r="O19" s="31"/>
      <c r="P19" s="32"/>
      <c r="Q19" s="31"/>
      <c r="R19" s="32"/>
      <c r="S19" s="31"/>
      <c r="T19" s="32"/>
      <c r="U19" s="31"/>
      <c r="V19" s="32"/>
      <c r="W19" s="31"/>
      <c r="X19" s="33"/>
      <c r="Y19" s="31"/>
      <c r="Z19" s="33"/>
      <c r="AA19" s="31"/>
      <c r="AB19" s="33"/>
      <c r="AC19" s="31"/>
      <c r="AD19" s="60"/>
      <c r="AE19" s="61"/>
      <c r="AF19" s="60"/>
      <c r="AG19" s="61"/>
      <c r="AH19" s="60"/>
      <c r="AI19" s="61"/>
      <c r="AJ19" s="60"/>
      <c r="AK19" s="61"/>
      <c r="AL19" s="60"/>
      <c r="AM19" s="61"/>
      <c r="AN19" s="60"/>
      <c r="AO19" s="61"/>
      <c r="AP19" s="60"/>
      <c r="AQ19" s="61"/>
      <c r="AR19" s="60"/>
      <c r="AS19" s="61"/>
      <c r="AT19" s="60"/>
      <c r="AU19" s="61"/>
      <c r="AV19" s="60"/>
      <c r="AW19" s="61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</row>
    <row r="20" spans="1:135" s="10" customFormat="1" ht="15" customHeight="1" x14ac:dyDescent="0.35">
      <c r="A20" s="12"/>
      <c r="B20" s="13"/>
      <c r="C20" s="14"/>
      <c r="D20" s="13"/>
      <c r="E20" s="14"/>
      <c r="F20" s="16"/>
      <c r="G20" s="16"/>
      <c r="H20" s="13"/>
      <c r="I20" s="14"/>
      <c r="J20" s="16"/>
      <c r="K20" s="14"/>
      <c r="L20" s="16"/>
      <c r="M20" s="14"/>
      <c r="N20" s="16"/>
      <c r="O20" s="14"/>
      <c r="P20" s="16"/>
      <c r="Q20" s="14"/>
      <c r="R20" s="16"/>
      <c r="S20" s="14"/>
      <c r="T20" s="16"/>
      <c r="U20" s="14"/>
      <c r="V20" s="16"/>
      <c r="W20" s="14"/>
      <c r="X20" s="34"/>
      <c r="Y20" s="14"/>
      <c r="Z20" s="34"/>
      <c r="AA20" s="14"/>
      <c r="AB20" s="34"/>
      <c r="AC20" s="14"/>
      <c r="AD20" s="62"/>
      <c r="AE20" s="63"/>
      <c r="AF20" s="62"/>
      <c r="AG20" s="63"/>
      <c r="AH20" s="62"/>
      <c r="AI20" s="63"/>
      <c r="AJ20" s="62"/>
      <c r="AK20" s="63"/>
      <c r="AL20" s="62"/>
      <c r="AM20" s="63"/>
      <c r="AN20" s="62"/>
      <c r="AO20" s="63"/>
      <c r="AP20" s="62"/>
      <c r="AQ20" s="63"/>
      <c r="AR20" s="62"/>
      <c r="AS20" s="63"/>
      <c r="AT20" s="62"/>
      <c r="AU20" s="63"/>
      <c r="AV20" s="62"/>
      <c r="AW20" s="63"/>
    </row>
    <row r="21" spans="1:135" s="10" customFormat="1" ht="15" customHeight="1" x14ac:dyDescent="0.35">
      <c r="A21" s="17" t="s">
        <v>15</v>
      </c>
      <c r="B21" s="13"/>
      <c r="C21" s="14"/>
      <c r="D21" s="13"/>
      <c r="E21" s="14"/>
      <c r="F21" s="16"/>
      <c r="G21" s="16"/>
      <c r="H21" s="13"/>
      <c r="I21" s="14"/>
      <c r="J21" s="16"/>
      <c r="K21" s="14"/>
      <c r="L21" s="16"/>
      <c r="M21" s="14"/>
      <c r="N21" s="16"/>
      <c r="O21" s="14"/>
      <c r="P21" s="16"/>
      <c r="Q21" s="14"/>
      <c r="R21" s="16"/>
      <c r="S21" s="14"/>
      <c r="T21" s="16"/>
      <c r="U21" s="14"/>
      <c r="V21" s="16"/>
      <c r="W21" s="14"/>
      <c r="X21" s="34"/>
      <c r="Y21" s="14"/>
      <c r="Z21" s="34"/>
      <c r="AA21" s="14"/>
      <c r="AB21" s="34"/>
      <c r="AC21" s="14"/>
      <c r="AD21" s="62"/>
      <c r="AE21" s="63"/>
      <c r="AF21" s="62"/>
      <c r="AG21" s="63"/>
      <c r="AH21" s="62"/>
      <c r="AI21" s="63"/>
      <c r="AJ21" s="62"/>
      <c r="AK21" s="63"/>
      <c r="AL21" s="62"/>
      <c r="AM21" s="63"/>
      <c r="AN21" s="62"/>
      <c r="AO21" s="63"/>
      <c r="AP21" s="62"/>
      <c r="AQ21" s="63"/>
      <c r="AR21" s="62"/>
      <c r="AS21" s="63"/>
      <c r="AT21" s="62"/>
      <c r="AU21" s="63"/>
      <c r="AV21" s="62"/>
      <c r="AW21" s="63"/>
    </row>
    <row r="22" spans="1:135" s="5" customFormat="1" ht="15" customHeight="1" x14ac:dyDescent="0.35">
      <c r="A22" s="18" t="s">
        <v>4</v>
      </c>
      <c r="B22" s="19">
        <v>168045.01699999999</v>
      </c>
      <c r="C22" s="20">
        <f>C24+C29+C30+C31</f>
        <v>100</v>
      </c>
      <c r="D22" s="41">
        <v>70668.311000000002</v>
      </c>
      <c r="E22" s="20">
        <v>100</v>
      </c>
      <c r="F22" s="41">
        <v>55006.241000000002</v>
      </c>
      <c r="G22" s="39">
        <v>100</v>
      </c>
      <c r="H22" s="19">
        <f>SUM(H24+H29+H30+H31)</f>
        <v>59373.027999999991</v>
      </c>
      <c r="I22" s="20">
        <f>I24+I29+I30+I31</f>
        <v>100.00000000000001</v>
      </c>
      <c r="J22" s="21">
        <f>SUM(J24+J29+J30+J31)</f>
        <v>57955.205000000009</v>
      </c>
      <c r="K22" s="20">
        <f>K24+K29+K30+K31</f>
        <v>99.999999999999986</v>
      </c>
      <c r="L22" s="21">
        <f>SUM(L24+L29+L30+L31)</f>
        <v>59459.505000000005</v>
      </c>
      <c r="M22" s="20">
        <f>M24+M29+M30+M31</f>
        <v>99.999999999999986</v>
      </c>
      <c r="N22" s="21">
        <f>SUM(N24+N29+N30+N31)</f>
        <v>57897.094999999994</v>
      </c>
      <c r="O22" s="20">
        <f>O24+O29+O30+O31</f>
        <v>100.00000000000001</v>
      </c>
      <c r="P22" s="21">
        <f>SUM(P24+P29+P30+P31)</f>
        <v>55732.256000000001</v>
      </c>
      <c r="Q22" s="20">
        <f>Q24+Q29+Q30+Q31</f>
        <v>99.999999999999986</v>
      </c>
      <c r="R22" s="21">
        <f>SUM(R24+R29+R30+R31)</f>
        <v>56672.949000000001</v>
      </c>
      <c r="S22" s="20">
        <f>S24+S29+S30+S31</f>
        <v>99.999999999999986</v>
      </c>
      <c r="T22" s="21">
        <f>SUM(T24+T29+T30+T31)</f>
        <v>59762.578999999998</v>
      </c>
      <c r="U22" s="20">
        <f>U24+U29+U30+U31</f>
        <v>100.00000000000001</v>
      </c>
      <c r="V22" s="21">
        <f>SUM(V24+V29+V30+V31)</f>
        <v>62441.008000000002</v>
      </c>
      <c r="W22" s="20">
        <f>W24+W29+W30+W31</f>
        <v>99.999999999999986</v>
      </c>
      <c r="X22" s="21">
        <v>63599.688999999998</v>
      </c>
      <c r="Y22" s="20">
        <f>Y24+Y29+Y30+Y31</f>
        <v>100.00000000000001</v>
      </c>
      <c r="Z22" s="21">
        <f>SUM(Z24+Z29+Z30+Z31)</f>
        <v>61813.656000000003</v>
      </c>
      <c r="AA22" s="20">
        <f>AA24+AA29+AA30+AA31</f>
        <v>100</v>
      </c>
      <c r="AB22" s="21">
        <f>SUM(AB24+AB29+AB30+AB31)</f>
        <v>62452.451000000001</v>
      </c>
      <c r="AC22" s="20">
        <f>AC24+AC29+AC30+AC31</f>
        <v>100</v>
      </c>
      <c r="AD22" s="53">
        <v>62292.055</v>
      </c>
      <c r="AE22" s="54">
        <f>AE24+AE29+AE30+AE31</f>
        <v>100.00000000000001</v>
      </c>
      <c r="AF22" s="53">
        <v>61210.89</v>
      </c>
      <c r="AG22" s="54">
        <v>100</v>
      </c>
      <c r="AH22" s="53">
        <v>60696.044000000002</v>
      </c>
      <c r="AI22" s="54">
        <v>100</v>
      </c>
      <c r="AJ22" s="53">
        <v>51998.3</v>
      </c>
      <c r="AK22" s="54">
        <v>100</v>
      </c>
      <c r="AL22" s="53">
        <v>43245.243000000002</v>
      </c>
      <c r="AM22" s="54">
        <v>100</v>
      </c>
      <c r="AN22" s="53">
        <v>46814.703000000001</v>
      </c>
      <c r="AO22" s="54">
        <v>100</v>
      </c>
      <c r="AP22" s="53">
        <v>48522</v>
      </c>
      <c r="AQ22" s="54">
        <v>100</v>
      </c>
      <c r="AR22" s="53">
        <v>41691.156999999999</v>
      </c>
      <c r="AS22" s="54">
        <v>100</v>
      </c>
      <c r="AT22" s="53">
        <v>37847</v>
      </c>
      <c r="AU22" s="54">
        <v>100</v>
      </c>
      <c r="AV22" s="53">
        <v>34576</v>
      </c>
      <c r="AW22" s="54">
        <v>100</v>
      </c>
    </row>
    <row r="23" spans="1:135" s="5" customFormat="1" ht="15" customHeight="1" x14ac:dyDescent="0.35">
      <c r="A23" s="18" t="s">
        <v>5</v>
      </c>
      <c r="B23" s="19"/>
      <c r="C23" s="22"/>
      <c r="D23" s="41"/>
      <c r="E23" s="22"/>
      <c r="F23" s="41"/>
      <c r="G23" s="21"/>
      <c r="H23" s="19"/>
      <c r="I23" s="22"/>
      <c r="J23" s="21"/>
      <c r="K23" s="22"/>
      <c r="L23" s="21"/>
      <c r="M23" s="22"/>
      <c r="N23" s="21"/>
      <c r="O23" s="22"/>
      <c r="P23" s="21"/>
      <c r="Q23" s="22"/>
      <c r="R23" s="21"/>
      <c r="S23" s="22"/>
      <c r="T23" s="21"/>
      <c r="U23" s="22"/>
      <c r="V23" s="21"/>
      <c r="W23" s="22"/>
      <c r="X23" s="23"/>
      <c r="Y23" s="22"/>
      <c r="Z23" s="23"/>
      <c r="AA23" s="22"/>
      <c r="AB23" s="23"/>
      <c r="AC23" s="22"/>
      <c r="AD23" s="55"/>
      <c r="AE23" s="56"/>
      <c r="AF23" s="55"/>
      <c r="AG23" s="56"/>
      <c r="AH23" s="55"/>
      <c r="AI23" s="56"/>
      <c r="AJ23" s="55"/>
      <c r="AK23" s="56"/>
      <c r="AL23" s="55"/>
      <c r="AM23" s="56"/>
      <c r="AN23" s="55"/>
      <c r="AO23" s="56"/>
      <c r="AP23" s="55"/>
      <c r="AQ23" s="56"/>
      <c r="AR23" s="55"/>
      <c r="AS23" s="56"/>
      <c r="AT23" s="55"/>
      <c r="AU23" s="56"/>
      <c r="AV23" s="55"/>
      <c r="AW23" s="56"/>
    </row>
    <row r="24" spans="1:135" s="5" customFormat="1" ht="15" customHeight="1" x14ac:dyDescent="0.35">
      <c r="A24" s="18" t="s">
        <v>6</v>
      </c>
      <c r="B24" s="19">
        <f>SUM(B26+B27+B28)</f>
        <v>98488.000000000015</v>
      </c>
      <c r="C24" s="20">
        <f>B24/$B$22*100</f>
        <v>58.608104993675603</v>
      </c>
      <c r="D24" s="41">
        <v>61661.425999999999</v>
      </c>
      <c r="E24" s="20">
        <v>87.254704587463536</v>
      </c>
      <c r="F24" s="41">
        <v>52374.089</v>
      </c>
      <c r="G24" s="39">
        <v>95.214812079232971</v>
      </c>
      <c r="H24" s="19">
        <f>SUM(H26:H27)</f>
        <v>56666.328999999998</v>
      </c>
      <c r="I24" s="20">
        <f>H24/$H$22*100</f>
        <v>95.441197642808461</v>
      </c>
      <c r="J24" s="21">
        <f>SUM(J26:J27)</f>
        <v>55164.334000000003</v>
      </c>
      <c r="K24" s="20">
        <f>J24/$J$22*100</f>
        <v>95.18443425400703</v>
      </c>
      <c r="L24" s="21">
        <f>SUM(L26:L27)</f>
        <v>56931.442000000003</v>
      </c>
      <c r="M24" s="20">
        <f>L24/$L$22*100</f>
        <v>95.748260938263769</v>
      </c>
      <c r="N24" s="21">
        <f>SUM(N26:N27)</f>
        <v>54773.756999999998</v>
      </c>
      <c r="O24" s="20">
        <f>N24/$N$22*100</f>
        <v>94.605363187911252</v>
      </c>
      <c r="P24" s="21">
        <f>SUM(P26:P27)</f>
        <v>52337.127999999997</v>
      </c>
      <c r="Q24" s="20">
        <f>P24/$P$22*100</f>
        <v>93.908145401470904</v>
      </c>
      <c r="R24" s="21">
        <f>SUM(R26:R27)</f>
        <v>53011.519999999997</v>
      </c>
      <c r="S24" s="20">
        <f>R24/$R$22*100</f>
        <v>93.539370961620506</v>
      </c>
      <c r="T24" s="21">
        <f>SUM(T26:T27)</f>
        <v>55857.381999999998</v>
      </c>
      <c r="U24" s="20">
        <f>T24/$T$22*100</f>
        <v>93.465481133269037</v>
      </c>
      <c r="V24" s="21">
        <f>SUM(V26:V27)</f>
        <v>58640.436999999998</v>
      </c>
      <c r="W24" s="20">
        <f>V24/$V$22*100</f>
        <v>93.913341373348729</v>
      </c>
      <c r="X24" s="21">
        <v>59906.762999999999</v>
      </c>
      <c r="Y24" s="20">
        <f>X24/X22*100</f>
        <v>94.193484185119203</v>
      </c>
      <c r="Z24" s="21">
        <f>SUM(Z26:Z27)</f>
        <v>58231.580999999998</v>
      </c>
      <c r="AA24" s="20">
        <f>Z24/Z22*100</f>
        <v>94.205042652710915</v>
      </c>
      <c r="AB24" s="21">
        <f>SUM(AB26:AB27)</f>
        <v>58820.116000000002</v>
      </c>
      <c r="AC24" s="20">
        <f>AB24/AB22*100</f>
        <v>94.183839157889892</v>
      </c>
      <c r="AD24" s="53">
        <v>58629.98</v>
      </c>
      <c r="AE24" s="54">
        <v>94.121120261644933</v>
      </c>
      <c r="AF24" s="53">
        <v>57452.66599999</v>
      </c>
      <c r="AG24" s="54">
        <v>93.860203633683483</v>
      </c>
      <c r="AH24" s="53">
        <v>56907.476999970007</v>
      </c>
      <c r="AI24" s="54">
        <v>93.758087117052881</v>
      </c>
      <c r="AJ24" s="53">
        <v>48663.697998949989</v>
      </c>
      <c r="AK24" s="54">
        <v>93.587094191444692</v>
      </c>
      <c r="AL24" s="53">
        <v>40320.048985999994</v>
      </c>
      <c r="AM24" s="54">
        <v>93.235801648750112</v>
      </c>
      <c r="AN24" s="53">
        <v>43342.018989850003</v>
      </c>
      <c r="AO24" s="54">
        <v>92.582065488805938</v>
      </c>
      <c r="AP24" s="53">
        <v>44559</v>
      </c>
      <c r="AQ24" s="54">
        <v>91.8</v>
      </c>
      <c r="AR24" s="53">
        <v>38194.2519999</v>
      </c>
      <c r="AS24" s="54">
        <v>91.6</v>
      </c>
      <c r="AT24" s="53">
        <v>35069</v>
      </c>
      <c r="AU24" s="54">
        <v>92.7</v>
      </c>
      <c r="AV24" s="53">
        <v>32076</v>
      </c>
      <c r="AW24" s="54">
        <v>92.8</v>
      </c>
    </row>
    <row r="25" spans="1:135" s="5" customFormat="1" ht="15" customHeight="1" x14ac:dyDescent="0.35">
      <c r="A25" s="18" t="s">
        <v>7</v>
      </c>
      <c r="B25" s="19"/>
      <c r="C25" s="22"/>
      <c r="D25" s="41"/>
      <c r="E25" s="22"/>
      <c r="F25" s="41"/>
      <c r="G25" s="21"/>
      <c r="H25" s="19"/>
      <c r="I25" s="22"/>
      <c r="J25" s="21"/>
      <c r="K25" s="22"/>
      <c r="L25" s="21"/>
      <c r="M25" s="22"/>
      <c r="N25" s="21"/>
      <c r="O25" s="22"/>
      <c r="P25" s="21"/>
      <c r="Q25" s="22"/>
      <c r="R25" s="21"/>
      <c r="S25" s="22"/>
      <c r="T25" s="21"/>
      <c r="U25" s="22"/>
      <c r="V25" s="21"/>
      <c r="W25" s="22"/>
      <c r="X25" s="23"/>
      <c r="Y25" s="22"/>
      <c r="Z25" s="23"/>
      <c r="AA25" s="22"/>
      <c r="AB25" s="23"/>
      <c r="AC25" s="22"/>
      <c r="AD25" s="53"/>
      <c r="AE25" s="57"/>
      <c r="AF25" s="53"/>
      <c r="AG25" s="57"/>
      <c r="AH25" s="53"/>
      <c r="AI25" s="57"/>
      <c r="AJ25" s="53"/>
      <c r="AK25" s="57"/>
      <c r="AL25" s="53"/>
      <c r="AM25" s="57"/>
      <c r="AN25" s="53"/>
      <c r="AO25" s="57"/>
      <c r="AP25" s="53"/>
      <c r="AQ25" s="57"/>
      <c r="AR25" s="53"/>
      <c r="AS25" s="57"/>
      <c r="AT25" s="53"/>
      <c r="AU25" s="57"/>
      <c r="AV25" s="53"/>
      <c r="AW25" s="57"/>
    </row>
    <row r="26" spans="1:135" s="24" customFormat="1" ht="15" customHeight="1" x14ac:dyDescent="0.35">
      <c r="A26" s="18" t="s">
        <v>16</v>
      </c>
      <c r="B26" s="19">
        <v>80547.861000000004</v>
      </c>
      <c r="C26" s="20">
        <f t="shared" ref="C26:C31" si="9">B26/$B$22*100</f>
        <v>47.93231149484189</v>
      </c>
      <c r="D26" s="41">
        <v>56400.688999999998</v>
      </c>
      <c r="E26" s="20">
        <v>79.810438656160883</v>
      </c>
      <c r="F26" s="41">
        <v>52374.089</v>
      </c>
      <c r="G26" s="39">
        <v>95.214812079232971</v>
      </c>
      <c r="H26" s="19">
        <v>56666.328999999998</v>
      </c>
      <c r="I26" s="20">
        <f t="shared" ref="I26:I31" si="10">H26/$H$22*100</f>
        <v>95.441197642808461</v>
      </c>
      <c r="J26" s="21">
        <v>55164.334000000003</v>
      </c>
      <c r="K26" s="20">
        <f t="shared" ref="K26:K31" si="11">J26/$J$22*100</f>
        <v>95.18443425400703</v>
      </c>
      <c r="L26" s="21">
        <v>56931.442000000003</v>
      </c>
      <c r="M26" s="20">
        <f t="shared" ref="M26:M31" si="12">L26/$L$22*100</f>
        <v>95.748260938263769</v>
      </c>
      <c r="N26" s="21">
        <v>54773.756999999998</v>
      </c>
      <c r="O26" s="20">
        <f t="shared" ref="O26:O31" si="13">N26/$N$22*100</f>
        <v>94.605363187911252</v>
      </c>
      <c r="P26" s="21">
        <v>52337.127999999997</v>
      </c>
      <c r="Q26" s="20">
        <f t="shared" ref="Q26:Q31" si="14">P26/$P$22*100</f>
        <v>93.908145401470904</v>
      </c>
      <c r="R26" s="21">
        <v>53011.519999999997</v>
      </c>
      <c r="S26" s="20">
        <f t="shared" ref="S26:S31" si="15">R26/$R$22*100</f>
        <v>93.539370961620506</v>
      </c>
      <c r="T26" s="21">
        <v>55857.381999999998</v>
      </c>
      <c r="U26" s="20">
        <f t="shared" ref="U26:U31" si="16">T26/$T$22*100</f>
        <v>93.465481133269037</v>
      </c>
      <c r="V26" s="21">
        <v>58640.436999999998</v>
      </c>
      <c r="W26" s="20">
        <f t="shared" ref="W26:W31" si="17">V26/$V$22*100</f>
        <v>93.913341373348729</v>
      </c>
      <c r="X26" s="21">
        <v>59906.762999999999</v>
      </c>
      <c r="Y26" s="20">
        <v>94.193484185119203</v>
      </c>
      <c r="Z26" s="21">
        <v>58231.580999999998</v>
      </c>
      <c r="AA26" s="20">
        <f>Z26/Z22*100</f>
        <v>94.205042652710915</v>
      </c>
      <c r="AB26" s="21">
        <v>58820.116000000002</v>
      </c>
      <c r="AC26" s="20">
        <v>94.183839157889892</v>
      </c>
      <c r="AD26" s="53">
        <v>58629.98</v>
      </c>
      <c r="AE26" s="54">
        <v>94.121120261644933</v>
      </c>
      <c r="AF26" s="53">
        <v>57452.66599999</v>
      </c>
      <c r="AG26" s="54">
        <v>93.860203633683483</v>
      </c>
      <c r="AH26" s="53">
        <v>56907.476999970007</v>
      </c>
      <c r="AI26" s="54">
        <v>93.758087117052881</v>
      </c>
      <c r="AJ26" s="53">
        <v>48663.697998949989</v>
      </c>
      <c r="AK26" s="54">
        <v>93.587094191444692</v>
      </c>
      <c r="AL26" s="53">
        <v>40320.048985999994</v>
      </c>
      <c r="AM26" s="54">
        <v>93.235801648750112</v>
      </c>
      <c r="AN26" s="53">
        <v>43342.018989850003</v>
      </c>
      <c r="AO26" s="54">
        <v>92.582065488805938</v>
      </c>
      <c r="AP26" s="53">
        <v>44559</v>
      </c>
      <c r="AQ26" s="54">
        <v>91.8</v>
      </c>
      <c r="AR26" s="53">
        <v>38194.2519999</v>
      </c>
      <c r="AS26" s="54">
        <v>91.6</v>
      </c>
      <c r="AT26" s="53">
        <v>35069</v>
      </c>
      <c r="AU26" s="54">
        <v>92.7</v>
      </c>
      <c r="AV26" s="53">
        <v>32076</v>
      </c>
      <c r="AW26" s="54">
        <v>92.8</v>
      </c>
    </row>
    <row r="27" spans="1:135" s="24" customFormat="1" ht="15" customHeight="1" x14ac:dyDescent="0.35">
      <c r="A27" s="18" t="s">
        <v>9</v>
      </c>
      <c r="B27" s="19">
        <v>11440.41</v>
      </c>
      <c r="C27" s="20">
        <f t="shared" si="9"/>
        <v>6.8079436119191801</v>
      </c>
      <c r="D27" s="41">
        <v>5122.3789999999999</v>
      </c>
      <c r="E27" s="20">
        <v>7.248480864358001</v>
      </c>
      <c r="F27" s="41">
        <v>0</v>
      </c>
      <c r="G27" s="39">
        <v>0</v>
      </c>
      <c r="H27" s="19">
        <v>0</v>
      </c>
      <c r="I27" s="20">
        <f t="shared" si="10"/>
        <v>0</v>
      </c>
      <c r="J27" s="21">
        <v>0</v>
      </c>
      <c r="K27" s="20">
        <f t="shared" si="11"/>
        <v>0</v>
      </c>
      <c r="L27" s="21">
        <v>0</v>
      </c>
      <c r="M27" s="20">
        <f t="shared" si="12"/>
        <v>0</v>
      </c>
      <c r="N27" s="21">
        <v>0</v>
      </c>
      <c r="O27" s="20">
        <f t="shared" si="13"/>
        <v>0</v>
      </c>
      <c r="P27" s="21">
        <v>0</v>
      </c>
      <c r="Q27" s="20">
        <f t="shared" si="14"/>
        <v>0</v>
      </c>
      <c r="R27" s="21">
        <v>0</v>
      </c>
      <c r="S27" s="20">
        <f t="shared" si="15"/>
        <v>0</v>
      </c>
      <c r="T27" s="21">
        <v>0</v>
      </c>
      <c r="U27" s="20">
        <f t="shared" si="16"/>
        <v>0</v>
      </c>
      <c r="V27" s="21">
        <v>0</v>
      </c>
      <c r="W27" s="20">
        <f t="shared" si="17"/>
        <v>0</v>
      </c>
      <c r="X27" s="21">
        <v>0</v>
      </c>
      <c r="Y27" s="20">
        <f t="shared" ref="Y27:Y28" si="18">X27/$T$22*100</f>
        <v>0</v>
      </c>
      <c r="Z27" s="21">
        <v>0</v>
      </c>
      <c r="AA27" s="20">
        <f t="shared" ref="AA27:AA28" si="19">Z27/$T$22*100</f>
        <v>0</v>
      </c>
      <c r="AB27" s="21">
        <v>0</v>
      </c>
      <c r="AC27" s="20">
        <f t="shared" ref="AC27:AC28" si="20">AB27/$T$22*100</f>
        <v>0</v>
      </c>
      <c r="AD27" s="53">
        <v>0</v>
      </c>
      <c r="AE27" s="54"/>
      <c r="AF27" s="53">
        <v>0</v>
      </c>
      <c r="AG27" s="54"/>
      <c r="AH27" s="53">
        <v>0</v>
      </c>
      <c r="AI27" s="54"/>
      <c r="AJ27" s="53">
        <v>0</v>
      </c>
      <c r="AK27" s="54"/>
      <c r="AL27" s="53">
        <v>0</v>
      </c>
      <c r="AM27" s="54"/>
      <c r="AN27" s="53">
        <v>0</v>
      </c>
      <c r="AO27" s="54"/>
      <c r="AP27" s="53">
        <v>0</v>
      </c>
      <c r="AQ27" s="54"/>
      <c r="AR27" s="53">
        <v>0</v>
      </c>
      <c r="AS27" s="54"/>
      <c r="AT27" s="53">
        <v>0</v>
      </c>
      <c r="AU27" s="54"/>
      <c r="AV27" s="53">
        <v>0</v>
      </c>
      <c r="AW27" s="54"/>
    </row>
    <row r="28" spans="1:135" s="24" customFormat="1" ht="15" customHeight="1" x14ac:dyDescent="0.35">
      <c r="A28" s="18" t="s">
        <v>17</v>
      </c>
      <c r="B28" s="19">
        <v>6499.7290000000003</v>
      </c>
      <c r="C28" s="20">
        <f t="shared" si="9"/>
        <v>3.867849886914529</v>
      </c>
      <c r="D28" s="41">
        <v>138.358</v>
      </c>
      <c r="E28" s="20">
        <v>8.2333890328923007E-2</v>
      </c>
      <c r="F28" s="41">
        <v>0</v>
      </c>
      <c r="G28" s="39">
        <v>0</v>
      </c>
      <c r="H28" s="19">
        <v>0</v>
      </c>
      <c r="I28" s="20">
        <f t="shared" si="10"/>
        <v>0</v>
      </c>
      <c r="J28" s="21">
        <v>0</v>
      </c>
      <c r="K28" s="20">
        <f t="shared" si="11"/>
        <v>0</v>
      </c>
      <c r="L28" s="21">
        <v>0</v>
      </c>
      <c r="M28" s="20">
        <f t="shared" si="12"/>
        <v>0</v>
      </c>
      <c r="N28" s="21">
        <v>0</v>
      </c>
      <c r="O28" s="20">
        <f t="shared" si="13"/>
        <v>0</v>
      </c>
      <c r="P28" s="21">
        <v>0</v>
      </c>
      <c r="Q28" s="20">
        <f t="shared" si="14"/>
        <v>0</v>
      </c>
      <c r="R28" s="21">
        <v>0</v>
      </c>
      <c r="S28" s="20">
        <f t="shared" si="15"/>
        <v>0</v>
      </c>
      <c r="T28" s="21">
        <v>0</v>
      </c>
      <c r="U28" s="20">
        <f t="shared" si="16"/>
        <v>0</v>
      </c>
      <c r="V28" s="21">
        <v>0</v>
      </c>
      <c r="W28" s="20">
        <f t="shared" si="17"/>
        <v>0</v>
      </c>
      <c r="X28" s="21">
        <v>0</v>
      </c>
      <c r="Y28" s="20">
        <f t="shared" si="18"/>
        <v>0</v>
      </c>
      <c r="Z28" s="21">
        <v>0</v>
      </c>
      <c r="AA28" s="20">
        <f t="shared" si="19"/>
        <v>0</v>
      </c>
      <c r="AB28" s="21">
        <v>0</v>
      </c>
      <c r="AC28" s="20">
        <f t="shared" si="20"/>
        <v>0</v>
      </c>
      <c r="AD28" s="53">
        <v>0</v>
      </c>
      <c r="AE28" s="54"/>
      <c r="AF28" s="53">
        <v>0</v>
      </c>
      <c r="AG28" s="54"/>
      <c r="AH28" s="53">
        <v>0</v>
      </c>
      <c r="AI28" s="54"/>
      <c r="AJ28" s="53">
        <v>0</v>
      </c>
      <c r="AK28" s="54"/>
      <c r="AL28" s="53">
        <v>0</v>
      </c>
      <c r="AM28" s="54"/>
      <c r="AN28" s="53">
        <v>0</v>
      </c>
      <c r="AO28" s="54"/>
      <c r="AP28" s="53">
        <v>0</v>
      </c>
      <c r="AQ28" s="54"/>
      <c r="AR28" s="53">
        <v>0</v>
      </c>
      <c r="AS28" s="54"/>
      <c r="AT28" s="53">
        <v>0</v>
      </c>
      <c r="AU28" s="54"/>
      <c r="AV28" s="53">
        <v>0</v>
      </c>
      <c r="AW28" s="54"/>
    </row>
    <row r="29" spans="1:135" s="24" customFormat="1" ht="30.75" customHeight="1" x14ac:dyDescent="0.35">
      <c r="A29" s="25" t="s">
        <v>11</v>
      </c>
      <c r="B29" s="19">
        <v>58911.044000000002</v>
      </c>
      <c r="C29" s="20">
        <f t="shared" si="9"/>
        <v>35.056703883102948</v>
      </c>
      <c r="D29" s="43">
        <v>8487.6890000000003</v>
      </c>
      <c r="E29" s="20">
        <v>12.010601187284637</v>
      </c>
      <c r="F29" s="43">
        <v>2620.3539999999998</v>
      </c>
      <c r="G29" s="39">
        <v>4.763739445493103</v>
      </c>
      <c r="H29" s="19">
        <v>2541.1190000000001</v>
      </c>
      <c r="I29" s="20">
        <f t="shared" si="10"/>
        <v>4.2799215158775477</v>
      </c>
      <c r="J29" s="21">
        <v>2825.54</v>
      </c>
      <c r="K29" s="20">
        <f t="shared" si="11"/>
        <v>4.8753860848218888</v>
      </c>
      <c r="L29" s="21">
        <v>2545.6570000000002</v>
      </c>
      <c r="M29" s="20">
        <f t="shared" si="12"/>
        <v>4.2813289481639654</v>
      </c>
      <c r="N29" s="21">
        <v>3091.0529999999999</v>
      </c>
      <c r="O29" s="20">
        <f t="shared" si="13"/>
        <v>5.3388740834060853</v>
      </c>
      <c r="P29" s="21">
        <v>3210.8449999999998</v>
      </c>
      <c r="Q29" s="20">
        <f t="shared" si="14"/>
        <v>5.7611968910786597</v>
      </c>
      <c r="R29" s="21">
        <v>3640.8719999999998</v>
      </c>
      <c r="S29" s="20">
        <f t="shared" si="15"/>
        <v>6.4243560009555871</v>
      </c>
      <c r="T29" s="21">
        <v>3907.413</v>
      </c>
      <c r="U29" s="20">
        <f t="shared" si="16"/>
        <v>6.5382268727057449</v>
      </c>
      <c r="V29" s="21">
        <v>3699.2689999999998</v>
      </c>
      <c r="W29" s="20">
        <f>V29/$V$22*100</f>
        <v>5.9244222963216737</v>
      </c>
      <c r="X29" s="21">
        <v>3652.0459999999998</v>
      </c>
      <c r="Y29" s="20">
        <v>5.7422387710103422</v>
      </c>
      <c r="Z29" s="21">
        <v>3641.002</v>
      </c>
      <c r="AA29" s="20">
        <f>Z29/Z22*100</f>
        <v>5.8902874148068509</v>
      </c>
      <c r="AB29" s="21">
        <v>3574.7649999999999</v>
      </c>
      <c r="AC29" s="20">
        <v>5.7239787114199885</v>
      </c>
      <c r="AD29" s="53">
        <v>3663.3020000000001</v>
      </c>
      <c r="AE29" s="54">
        <v>5.8808494919616958</v>
      </c>
      <c r="AF29" s="53">
        <v>3761.8490000000002</v>
      </c>
      <c r="AG29" s="54">
        <v>6.1457185151204303</v>
      </c>
      <c r="AH29" s="53">
        <v>3688.779</v>
      </c>
      <c r="AI29" s="54">
        <v>6.0774590804251867</v>
      </c>
      <c r="AJ29" s="53">
        <v>3330.9490000000001</v>
      </c>
      <c r="AK29" s="54">
        <v>6.4058805768650124</v>
      </c>
      <c r="AL29" s="53">
        <v>2854.3980000000001</v>
      </c>
      <c r="AM29" s="54">
        <v>6.6004901394588078</v>
      </c>
      <c r="AN29" s="53">
        <v>3453.221</v>
      </c>
      <c r="AO29" s="54">
        <v>7.3763599440116066</v>
      </c>
      <c r="AP29" s="53">
        <v>3985</v>
      </c>
      <c r="AQ29" s="54">
        <v>8.1999999999999993</v>
      </c>
      <c r="AR29" s="53">
        <v>3522.1030000000001</v>
      </c>
      <c r="AS29" s="54">
        <v>8.4</v>
      </c>
      <c r="AT29" s="53">
        <v>2789</v>
      </c>
      <c r="AU29" s="54">
        <v>7.4</v>
      </c>
      <c r="AV29" s="53">
        <v>2496</v>
      </c>
      <c r="AW29" s="54">
        <v>7.2</v>
      </c>
    </row>
    <row r="30" spans="1:135" s="24" customFormat="1" ht="15" customHeight="1" x14ac:dyDescent="0.35">
      <c r="A30" s="18" t="s">
        <v>12</v>
      </c>
      <c r="B30" s="19">
        <v>11229.544</v>
      </c>
      <c r="C30" s="20">
        <f t="shared" si="9"/>
        <v>6.6824617596367055</v>
      </c>
      <c r="D30" s="41">
        <v>531.76300000000003</v>
      </c>
      <c r="E30" s="20">
        <v>0.75247730202579766</v>
      </c>
      <c r="F30" s="41">
        <v>44.073</v>
      </c>
      <c r="G30" s="39">
        <v>8.012363542529656E-2</v>
      </c>
      <c r="H30" s="19">
        <v>57.99</v>
      </c>
      <c r="I30" s="20">
        <f t="shared" si="10"/>
        <v>9.7670612319115682E-2</v>
      </c>
      <c r="J30" s="21">
        <v>58.762</v>
      </c>
      <c r="K30" s="20">
        <f t="shared" si="11"/>
        <v>0.10139210102008955</v>
      </c>
      <c r="L30" s="21">
        <v>61.335000000000001</v>
      </c>
      <c r="M30" s="20">
        <f t="shared" si="12"/>
        <v>0.10315423917504864</v>
      </c>
      <c r="N30" s="21">
        <v>49.771999999999998</v>
      </c>
      <c r="O30" s="20">
        <f t="shared" si="13"/>
        <v>8.5966316617439961E-2</v>
      </c>
      <c r="P30" s="21">
        <v>78.283000000000001</v>
      </c>
      <c r="Q30" s="20">
        <f t="shared" si="14"/>
        <v>0.14046264339272396</v>
      </c>
      <c r="R30" s="21">
        <v>60.570999999999998</v>
      </c>
      <c r="S30" s="20">
        <f t="shared" si="15"/>
        <v>0.10687815098522577</v>
      </c>
      <c r="T30" s="21">
        <v>64.561000000000007</v>
      </c>
      <c r="U30" s="20">
        <f t="shared" si="16"/>
        <v>0.10802913977323504</v>
      </c>
      <c r="V30" s="21">
        <v>63.898000000000003</v>
      </c>
      <c r="W30" s="20">
        <f t="shared" si="17"/>
        <v>0.10233338962112848</v>
      </c>
      <c r="X30" s="21">
        <v>49.643999999999998</v>
      </c>
      <c r="Y30" s="20">
        <v>7.8056985467334597E-2</v>
      </c>
      <c r="Z30" s="21">
        <v>7.2709999999999999</v>
      </c>
      <c r="AA30" s="20">
        <f>Z30/Z22*100</f>
        <v>1.1762772938070513E-2</v>
      </c>
      <c r="AB30" s="21">
        <v>5.992</v>
      </c>
      <c r="AC30" s="20">
        <v>9.5944993415870896E-3</v>
      </c>
      <c r="AD30" s="53">
        <v>0</v>
      </c>
      <c r="AE30" s="54">
        <v>0</v>
      </c>
      <c r="AF30" s="53">
        <v>2.125</v>
      </c>
      <c r="AG30" s="54">
        <v>3.4716044808366618E-3</v>
      </c>
      <c r="AH30" s="53">
        <v>72.869860000000003</v>
      </c>
      <c r="AI30" s="54">
        <v>0.10212499250157421</v>
      </c>
      <c r="AJ30" s="53">
        <v>51.661000000000001</v>
      </c>
      <c r="AK30" s="54">
        <v>9.9351324947161729E-2</v>
      </c>
      <c r="AL30" s="53">
        <v>11.055</v>
      </c>
      <c r="AM30" s="54">
        <v>2.5563505331673127E-2</v>
      </c>
      <c r="AN30" s="53">
        <v>0</v>
      </c>
      <c r="AO30" s="54">
        <v>0</v>
      </c>
      <c r="AP30" s="53">
        <v>0</v>
      </c>
      <c r="AQ30" s="54">
        <v>0</v>
      </c>
      <c r="AR30" s="53">
        <v>0</v>
      </c>
      <c r="AS30" s="54">
        <v>0</v>
      </c>
      <c r="AT30" s="53">
        <v>0</v>
      </c>
      <c r="AU30" s="54">
        <v>0</v>
      </c>
      <c r="AV30" s="53">
        <v>0</v>
      </c>
      <c r="AW30" s="54">
        <v>0</v>
      </c>
    </row>
    <row r="31" spans="1:135" s="24" customFormat="1" ht="15" customHeight="1" x14ac:dyDescent="0.35">
      <c r="A31" s="24" t="s">
        <v>18</v>
      </c>
      <c r="B31" s="26">
        <f>SUM(B22-B24-B29-B30)</f>
        <v>-583.57100000002356</v>
      </c>
      <c r="C31" s="28">
        <f t="shared" si="9"/>
        <v>-0.34727063641525507</v>
      </c>
      <c r="D31" s="42">
        <v>-12.566999999998302</v>
      </c>
      <c r="E31" s="28">
        <v>-1.7783076773970587E-2</v>
      </c>
      <c r="F31" s="42">
        <v>-32.274999999999999</v>
      </c>
      <c r="G31" s="40">
        <v>-5.8675160151372634E-2</v>
      </c>
      <c r="H31" s="26">
        <v>107.59</v>
      </c>
      <c r="I31" s="28">
        <f t="shared" si="10"/>
        <v>0.18121022899488975</v>
      </c>
      <c r="J31" s="27">
        <v>-93.430999999999997</v>
      </c>
      <c r="K31" s="28">
        <f t="shared" si="11"/>
        <v>-0.16121243984901784</v>
      </c>
      <c r="L31" s="27">
        <v>-78.929000000000002</v>
      </c>
      <c r="M31" s="28">
        <f t="shared" si="12"/>
        <v>-0.13274412560279469</v>
      </c>
      <c r="N31" s="27">
        <v>-17.486999999999998</v>
      </c>
      <c r="O31" s="28">
        <f t="shared" si="13"/>
        <v>-3.0203587934765984E-2</v>
      </c>
      <c r="P31" s="27">
        <v>106</v>
      </c>
      <c r="Q31" s="20">
        <f t="shared" si="14"/>
        <v>0.19019506405769757</v>
      </c>
      <c r="R31" s="27">
        <v>-40.014000000000003</v>
      </c>
      <c r="S31" s="28">
        <f t="shared" si="15"/>
        <v>-7.0605113561321819E-2</v>
      </c>
      <c r="T31" s="27">
        <v>-66.777000000000001</v>
      </c>
      <c r="U31" s="28">
        <f t="shared" si="16"/>
        <v>-0.11173714574801066</v>
      </c>
      <c r="V31" s="27">
        <v>37.404000000000003</v>
      </c>
      <c r="W31" s="28">
        <f t="shared" si="17"/>
        <v>5.9902940708452368E-2</v>
      </c>
      <c r="X31" s="27">
        <v>-8.7639999999999993</v>
      </c>
      <c r="Y31" s="28">
        <v>-1.3779941596884225E-2</v>
      </c>
      <c r="Z31" s="27">
        <v>-66.198000000000235</v>
      </c>
      <c r="AA31" s="28">
        <f>Z31/Z22*100</f>
        <v>-0.10709284045583752</v>
      </c>
      <c r="AB31" s="27">
        <v>51.57800000000023</v>
      </c>
      <c r="AC31" s="28">
        <v>8.2587631348528229E-2</v>
      </c>
      <c r="AD31" s="58">
        <v>-1.2270000000010477</v>
      </c>
      <c r="AE31" s="59">
        <v>-1.9697536066213381E-3</v>
      </c>
      <c r="AF31" s="58">
        <v>-5.7480000000032598</v>
      </c>
      <c r="AG31" s="59">
        <v>-9.3904859086402104E-3</v>
      </c>
      <c r="AH31" s="58">
        <v>26.918279999998283</v>
      </c>
      <c r="AI31" s="59">
        <v>0</v>
      </c>
      <c r="AJ31" s="58">
        <v>-48.005999999998956</v>
      </c>
      <c r="AK31" s="59">
        <v>-9.2322248996599798E-2</v>
      </c>
      <c r="AL31" s="58">
        <v>59.741000000000057</v>
      </c>
      <c r="AM31" s="59">
        <v>0.13814467408588743</v>
      </c>
      <c r="AN31" s="58">
        <v>19.46399999999942</v>
      </c>
      <c r="AO31" s="59">
        <v>4.1576681582278584E-2</v>
      </c>
      <c r="AP31" s="58">
        <v>-23</v>
      </c>
      <c r="AQ31" s="59">
        <v>-4.7E-2</v>
      </c>
      <c r="AR31" s="58">
        <v>-25</v>
      </c>
      <c r="AS31" s="59">
        <v>-0.1</v>
      </c>
      <c r="AT31" s="58">
        <v>-11</v>
      </c>
      <c r="AU31" s="59">
        <v>0</v>
      </c>
      <c r="AV31" s="58">
        <v>4</v>
      </c>
      <c r="AW31" s="59">
        <v>0</v>
      </c>
    </row>
    <row r="32" spans="1:135" s="29" customFormat="1" ht="15" customHeight="1" x14ac:dyDescent="0.35">
      <c r="B32" s="30"/>
      <c r="C32" s="31"/>
      <c r="D32" s="30"/>
      <c r="E32" s="31"/>
      <c r="F32" s="32"/>
      <c r="G32" s="32"/>
      <c r="H32" s="30"/>
      <c r="I32" s="31"/>
      <c r="J32" s="32"/>
      <c r="K32" s="31"/>
      <c r="L32" s="32"/>
      <c r="M32" s="31"/>
      <c r="N32" s="32"/>
      <c r="O32" s="31"/>
      <c r="P32" s="32"/>
      <c r="Q32" s="31"/>
      <c r="R32" s="32"/>
      <c r="S32" s="31"/>
      <c r="T32" s="32"/>
      <c r="U32" s="31"/>
      <c r="V32" s="32"/>
      <c r="W32" s="31"/>
      <c r="X32" s="33"/>
      <c r="Y32" s="31"/>
      <c r="Z32" s="33"/>
      <c r="AA32" s="31"/>
      <c r="AB32" s="33"/>
      <c r="AC32" s="31"/>
      <c r="AD32" s="60"/>
      <c r="AE32" s="61"/>
      <c r="AF32" s="60"/>
      <c r="AG32" s="61"/>
      <c r="AH32" s="60"/>
      <c r="AI32" s="61"/>
      <c r="AJ32" s="60"/>
      <c r="AK32" s="61"/>
      <c r="AL32" s="60"/>
      <c r="AM32" s="61"/>
      <c r="AN32" s="60"/>
      <c r="AO32" s="61"/>
      <c r="AP32" s="60"/>
      <c r="AQ32" s="61"/>
      <c r="AR32" s="60"/>
      <c r="AS32" s="61"/>
      <c r="AT32" s="60"/>
      <c r="AU32" s="61"/>
      <c r="AV32" s="60"/>
      <c r="AW32" s="61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</row>
    <row r="33" spans="1:135" s="10" customFormat="1" ht="15" customHeight="1" x14ac:dyDescent="0.35">
      <c r="A33" s="12"/>
      <c r="B33" s="13"/>
      <c r="C33" s="14"/>
      <c r="D33" s="13"/>
      <c r="E33" s="14"/>
      <c r="F33" s="16"/>
      <c r="G33" s="16"/>
      <c r="H33" s="13"/>
      <c r="I33" s="14"/>
      <c r="J33" s="16"/>
      <c r="K33" s="14"/>
      <c r="L33" s="16"/>
      <c r="M33" s="14"/>
      <c r="N33" s="16"/>
      <c r="O33" s="14"/>
      <c r="P33" s="16"/>
      <c r="Q33" s="14"/>
      <c r="R33" s="16"/>
      <c r="S33" s="14"/>
      <c r="T33" s="16"/>
      <c r="U33" s="14"/>
      <c r="V33" s="16"/>
      <c r="W33" s="14"/>
      <c r="X33" s="34"/>
      <c r="Y33" s="14"/>
      <c r="Z33" s="34"/>
      <c r="AA33" s="14"/>
      <c r="AB33" s="34"/>
      <c r="AC33" s="14"/>
      <c r="AD33" s="62"/>
      <c r="AE33" s="63"/>
      <c r="AF33" s="62"/>
      <c r="AG33" s="63"/>
      <c r="AH33" s="62"/>
      <c r="AI33" s="63"/>
      <c r="AJ33" s="62"/>
      <c r="AK33" s="63"/>
      <c r="AL33" s="62"/>
      <c r="AM33" s="63"/>
      <c r="AN33" s="62"/>
      <c r="AO33" s="63"/>
      <c r="AP33" s="62"/>
      <c r="AQ33" s="63"/>
      <c r="AR33" s="62"/>
      <c r="AS33" s="63"/>
      <c r="AT33" s="62"/>
      <c r="AU33" s="63"/>
      <c r="AV33" s="62"/>
      <c r="AW33" s="63"/>
    </row>
    <row r="34" spans="1:135" s="10" customFormat="1" ht="15" customHeight="1" x14ac:dyDescent="0.35">
      <c r="A34" s="17" t="s">
        <v>19</v>
      </c>
      <c r="B34" s="13"/>
      <c r="C34" s="14"/>
      <c r="D34" s="13"/>
      <c r="E34" s="14"/>
      <c r="F34" s="16"/>
      <c r="G34" s="16"/>
      <c r="H34" s="13"/>
      <c r="I34" s="14"/>
      <c r="J34" s="16"/>
      <c r="K34" s="14"/>
      <c r="L34" s="16"/>
      <c r="M34" s="14"/>
      <c r="N34" s="16"/>
      <c r="O34" s="14"/>
      <c r="P34" s="16"/>
      <c r="Q34" s="14"/>
      <c r="R34" s="16"/>
      <c r="S34" s="14"/>
      <c r="T34" s="16"/>
      <c r="U34" s="14"/>
      <c r="V34" s="16"/>
      <c r="W34" s="14"/>
      <c r="X34" s="34"/>
      <c r="Y34" s="14"/>
      <c r="Z34" s="34"/>
      <c r="AA34" s="14"/>
      <c r="AB34" s="34"/>
      <c r="AC34" s="14"/>
      <c r="AD34" s="62"/>
      <c r="AE34" s="63"/>
      <c r="AF34" s="62"/>
      <c r="AG34" s="63"/>
      <c r="AH34" s="62"/>
      <c r="AI34" s="63"/>
      <c r="AJ34" s="62"/>
      <c r="AK34" s="63"/>
      <c r="AL34" s="62"/>
      <c r="AM34" s="63"/>
      <c r="AN34" s="62"/>
      <c r="AO34" s="63"/>
      <c r="AP34" s="62"/>
      <c r="AQ34" s="63"/>
      <c r="AR34" s="62"/>
      <c r="AS34" s="63"/>
      <c r="AT34" s="62"/>
      <c r="AU34" s="63"/>
      <c r="AV34" s="62"/>
      <c r="AW34" s="63"/>
    </row>
    <row r="35" spans="1:135" s="5" customFormat="1" ht="15" customHeight="1" x14ac:dyDescent="0.35">
      <c r="A35" s="18" t="s">
        <v>4</v>
      </c>
      <c r="B35" s="19">
        <v>80878.786999999997</v>
      </c>
      <c r="C35" s="20">
        <f>C38+C43+C44+C46</f>
        <v>100</v>
      </c>
      <c r="D35" s="41">
        <v>17617.904999999999</v>
      </c>
      <c r="E35" s="20">
        <v>100</v>
      </c>
      <c r="F35" s="41">
        <v>16431.464</v>
      </c>
      <c r="G35" s="39">
        <v>99.999999999999986</v>
      </c>
      <c r="H35" s="19">
        <f>SUM(H38+H43+H44+H46)</f>
        <v>19085.489000000001</v>
      </c>
      <c r="I35" s="20">
        <f>I38+I43+I44+I46</f>
        <v>100</v>
      </c>
      <c r="J35" s="21">
        <f>SUM(J38+J43+J44+J46)</f>
        <v>20352.896999999997</v>
      </c>
      <c r="K35" s="20">
        <f>K38+K43+K44+K46</f>
        <v>100</v>
      </c>
      <c r="L35" s="21">
        <f>SUM(L38+L43+L44+L46)</f>
        <v>19082.414000000001</v>
      </c>
      <c r="M35" s="20">
        <f>M38+M43+M44+M46</f>
        <v>99.999999999999972</v>
      </c>
      <c r="N35" s="21">
        <f>SUM(N38+N43+N44+N46)</f>
        <v>19507.559000000001</v>
      </c>
      <c r="O35" s="20">
        <f>O38+O43+O44+O46</f>
        <v>100.00000000000001</v>
      </c>
      <c r="P35" s="21">
        <f>SUM(P38+P43+P44+P46)</f>
        <v>20191.087</v>
      </c>
      <c r="Q35" s="20">
        <f>Q38+Q43+Q44+Q46</f>
        <v>99.999999999999986</v>
      </c>
      <c r="R35" s="21">
        <f>SUM(R38+R43+R44+R46)</f>
        <v>20004.224999999995</v>
      </c>
      <c r="S35" s="20">
        <f>S38+S43+S44+S46</f>
        <v>100.00000000000001</v>
      </c>
      <c r="T35" s="21">
        <v>19466.79</v>
      </c>
      <c r="U35" s="20">
        <f>U38+U43+U44+U46-U36</f>
        <v>100</v>
      </c>
      <c r="V35" s="21">
        <f>SUM(V38-V36+V43+V44+V45+V46)</f>
        <v>19224.922000000002</v>
      </c>
      <c r="W35" s="20">
        <f>W38+W43+W44+W46-W36</f>
        <v>99.975365309674586</v>
      </c>
      <c r="X35" s="21">
        <f>SUM(X38-X36+X43+X44+X45+X46)</f>
        <v>19583.707100000003</v>
      </c>
      <c r="Y35" s="20">
        <f>Y38+Y43+Y44+Y46-Y36+Y45</f>
        <v>100.00000047745377</v>
      </c>
      <c r="Z35" s="21">
        <f>SUM(Z38-Z36+Z43+Z44+Z45+Z46)</f>
        <v>20931.017400000004</v>
      </c>
      <c r="AA35" s="20">
        <f>AA38+AA43+AA44+AA46-AA36+AA45</f>
        <v>99.999999999999986</v>
      </c>
      <c r="AB35" s="21">
        <f>SUM(AB38-AB36+AB43+AB44+AB45+AB46)</f>
        <v>18923.9915</v>
      </c>
      <c r="AC35" s="20">
        <f>AC38+AC43+AC44+AC46-AC36+AC45</f>
        <v>100.00000038591077</v>
      </c>
      <c r="AD35" s="53">
        <v>17730</v>
      </c>
      <c r="AE35" s="54">
        <f>AE38+AE43+AE44+AE46-AE36+AE45</f>
        <v>100.0197054761464</v>
      </c>
      <c r="AF35" s="53">
        <v>18825.88</v>
      </c>
      <c r="AG35" s="54">
        <v>100</v>
      </c>
      <c r="AH35" s="53">
        <v>19231.417000000001</v>
      </c>
      <c r="AI35" s="54">
        <v>100</v>
      </c>
      <c r="AJ35" s="53">
        <v>14508.826999999999</v>
      </c>
      <c r="AK35" s="54">
        <v>100</v>
      </c>
      <c r="AL35" s="53">
        <v>12767.481</v>
      </c>
      <c r="AM35" s="54">
        <v>100</v>
      </c>
      <c r="AN35" s="53">
        <v>16857.55</v>
      </c>
      <c r="AO35" s="54">
        <v>100</v>
      </c>
      <c r="AP35" s="53">
        <v>16985</v>
      </c>
      <c r="AQ35" s="54">
        <v>100</v>
      </c>
      <c r="AR35" s="53">
        <v>12318.335999999999</v>
      </c>
      <c r="AS35" s="54">
        <v>100</v>
      </c>
      <c r="AT35" s="53">
        <v>10242</v>
      </c>
      <c r="AU35" s="54">
        <v>100</v>
      </c>
      <c r="AV35" s="53">
        <v>11487</v>
      </c>
      <c r="AW35" s="54">
        <v>100</v>
      </c>
    </row>
    <row r="36" spans="1:135" s="5" customFormat="1" ht="15" customHeight="1" x14ac:dyDescent="0.35">
      <c r="A36" s="18" t="s">
        <v>20</v>
      </c>
      <c r="B36" s="19">
        <v>0</v>
      </c>
      <c r="C36" s="20">
        <v>0</v>
      </c>
      <c r="D36" s="41"/>
      <c r="E36" s="20"/>
      <c r="F36" s="41"/>
      <c r="G36" s="39"/>
      <c r="H36" s="19"/>
      <c r="I36" s="20"/>
      <c r="J36" s="21"/>
      <c r="K36" s="20"/>
      <c r="L36" s="21"/>
      <c r="M36" s="20"/>
      <c r="N36" s="21"/>
      <c r="O36" s="20"/>
      <c r="P36" s="21">
        <v>0</v>
      </c>
      <c r="Q36" s="20">
        <v>0</v>
      </c>
      <c r="R36" s="21">
        <v>0</v>
      </c>
      <c r="S36" s="20">
        <v>0</v>
      </c>
      <c r="T36" s="21">
        <v>83.863</v>
      </c>
      <c r="U36" s="20">
        <f>T36/$T$35*100</f>
        <v>0.43080035280598394</v>
      </c>
      <c r="V36" s="21">
        <v>118.34</v>
      </c>
      <c r="W36" s="20">
        <f>V36/$V$35*100</f>
        <v>0.61555516324071424</v>
      </c>
      <c r="X36" s="21">
        <v>128.673</v>
      </c>
      <c r="Y36" s="20">
        <f>X36/X35*100</f>
        <v>0.65704107676324464</v>
      </c>
      <c r="Z36" s="21">
        <v>114</v>
      </c>
      <c r="AA36" s="20">
        <f>Z36/Z35*100</f>
        <v>0.54464624352182689</v>
      </c>
      <c r="AB36" s="21">
        <v>113.12869999999998</v>
      </c>
      <c r="AC36" s="20">
        <v>0.5978057165636993</v>
      </c>
      <c r="AD36" s="53">
        <v>99.286450000000002</v>
      </c>
      <c r="AE36" s="54">
        <v>0.55998996279816837</v>
      </c>
      <c r="AF36" s="53">
        <v>106.16518999999998</v>
      </c>
      <c r="AG36" s="54">
        <v>0.56393215084766279</v>
      </c>
      <c r="AH36" s="53">
        <v>30.095700000000004</v>
      </c>
      <c r="AI36" s="54">
        <v>0.15649236871105235</v>
      </c>
      <c r="AJ36" s="53">
        <v>0</v>
      </c>
      <c r="AK36" s="54">
        <v>0</v>
      </c>
      <c r="AL36" s="53">
        <v>0</v>
      </c>
      <c r="AM36" s="54">
        <v>0</v>
      </c>
      <c r="AN36" s="53">
        <v>0</v>
      </c>
      <c r="AO36" s="54">
        <v>0</v>
      </c>
      <c r="AP36" s="53">
        <v>0</v>
      </c>
      <c r="AQ36" s="54">
        <v>0</v>
      </c>
      <c r="AR36" s="53">
        <v>0</v>
      </c>
      <c r="AS36" s="54">
        <v>0</v>
      </c>
      <c r="AT36" s="53">
        <v>0</v>
      </c>
      <c r="AU36" s="54">
        <v>0</v>
      </c>
      <c r="AV36" s="53">
        <v>15</v>
      </c>
      <c r="AW36" s="54">
        <v>0.1</v>
      </c>
    </row>
    <row r="37" spans="1:135" s="5" customFormat="1" ht="15" customHeight="1" x14ac:dyDescent="0.35">
      <c r="A37" s="18" t="s">
        <v>5</v>
      </c>
      <c r="B37" s="19"/>
      <c r="C37" s="22"/>
      <c r="D37" s="41"/>
      <c r="E37" s="22"/>
      <c r="F37" s="41"/>
      <c r="G37" s="21"/>
      <c r="H37" s="19"/>
      <c r="I37" s="22"/>
      <c r="J37" s="21"/>
      <c r="K37" s="22"/>
      <c r="L37" s="21"/>
      <c r="M37" s="22"/>
      <c r="N37" s="21"/>
      <c r="O37" s="22"/>
      <c r="P37" s="21"/>
      <c r="Q37" s="22"/>
      <c r="R37" s="21"/>
      <c r="S37" s="22"/>
      <c r="T37" s="21"/>
      <c r="U37" s="22"/>
      <c r="V37" s="21"/>
      <c r="W37" s="22"/>
      <c r="X37" s="23"/>
      <c r="Y37" s="22"/>
      <c r="Z37" s="23"/>
      <c r="AA37" s="22"/>
      <c r="AB37" s="23"/>
      <c r="AC37" s="22"/>
      <c r="AD37" s="53"/>
      <c r="AE37" s="54"/>
      <c r="AF37" s="53"/>
      <c r="AG37" s="54"/>
      <c r="AH37" s="53"/>
      <c r="AI37" s="54"/>
      <c r="AJ37" s="53"/>
      <c r="AK37" s="54"/>
      <c r="AL37" s="53"/>
      <c r="AM37" s="54"/>
      <c r="AN37" s="53"/>
      <c r="AO37" s="54"/>
      <c r="AP37" s="53"/>
      <c r="AQ37" s="54"/>
      <c r="AR37" s="53"/>
      <c r="AS37" s="54"/>
      <c r="AT37" s="53"/>
      <c r="AU37" s="54"/>
      <c r="AV37" s="53"/>
      <c r="AW37" s="54"/>
    </row>
    <row r="38" spans="1:135" s="5" customFormat="1" ht="15" customHeight="1" x14ac:dyDescent="0.35">
      <c r="A38" s="18" t="s">
        <v>6</v>
      </c>
      <c r="B38" s="19">
        <f>SUM(B40+B41+B42)</f>
        <v>28704.609</v>
      </c>
      <c r="C38" s="20">
        <f>B38/$B$35*100</f>
        <v>35.490899486412921</v>
      </c>
      <c r="D38" s="41">
        <v>11364.013999999999</v>
      </c>
      <c r="E38" s="20">
        <v>64.502640921267314</v>
      </c>
      <c r="F38" s="41">
        <v>15706.665999999999</v>
      </c>
      <c r="G38" s="39">
        <v>95.58896273636968</v>
      </c>
      <c r="H38" s="19">
        <f>SUM(H40:H41)</f>
        <v>18220.202000000001</v>
      </c>
      <c r="I38" s="20">
        <f>H38/$H$35*100</f>
        <v>95.466257112930137</v>
      </c>
      <c r="J38" s="21">
        <f>SUM(J40:J41)</f>
        <v>19185.721999999998</v>
      </c>
      <c r="K38" s="20">
        <f>J38/$J$35*100</f>
        <v>94.265312697253862</v>
      </c>
      <c r="L38" s="21">
        <f>SUM(L40:L41)</f>
        <v>17845.423999999999</v>
      </c>
      <c r="M38" s="20">
        <f>L38/$L$35*100</f>
        <v>93.517644046502696</v>
      </c>
      <c r="N38" s="21">
        <f>SUM(N40:N41)</f>
        <v>18194.006000000001</v>
      </c>
      <c r="O38" s="20">
        <f>N38/$N$35*100</f>
        <v>93.266440972958236</v>
      </c>
      <c r="P38" s="21">
        <f>SUM(P40:P41)</f>
        <v>19024.862999999998</v>
      </c>
      <c r="Q38" s="20">
        <f>P38/$P$35*100</f>
        <v>94.224065301684831</v>
      </c>
      <c r="R38" s="21">
        <f>SUM(R40:R41)</f>
        <v>18660.879999999997</v>
      </c>
      <c r="S38" s="20">
        <f>R38/$R$35*100</f>
        <v>93.284693608475223</v>
      </c>
      <c r="T38" s="21">
        <f>SUM(T40:T41)</f>
        <v>17867.667000000001</v>
      </c>
      <c r="U38" s="20">
        <f>T38/$T$35*100</f>
        <v>91.78537909948173</v>
      </c>
      <c r="V38" s="21">
        <f>SUM(V40:V41)</f>
        <v>17736.165000000001</v>
      </c>
      <c r="W38" s="20">
        <f>V38/$V$35*100</f>
        <v>92.256109023485237</v>
      </c>
      <c r="X38" s="21">
        <v>18047.708999999999</v>
      </c>
      <c r="Y38" s="20">
        <f>X38/X35*100</f>
        <v>92.156755142646091</v>
      </c>
      <c r="Z38" s="21">
        <f>SUM(Z40:Z41)</f>
        <v>17872.851300000002</v>
      </c>
      <c r="AA38" s="20">
        <f>Z38/Z35*100</f>
        <v>85.389309838326341</v>
      </c>
      <c r="AB38" s="21">
        <f>SUM(AB40:AB41)</f>
        <v>16159.964029999999</v>
      </c>
      <c r="AC38" s="20">
        <f>AB38/AB35*100</f>
        <v>85.394056692532331</v>
      </c>
      <c r="AD38" s="53">
        <v>16362.385340000003</v>
      </c>
      <c r="AE38" s="54">
        <v>92.286223929205818</v>
      </c>
      <c r="AF38" s="53">
        <v>17508.810020000004</v>
      </c>
      <c r="AG38" s="54">
        <v>93.003939364321894</v>
      </c>
      <c r="AH38" s="53">
        <v>18041.292610000008</v>
      </c>
      <c r="AI38" s="54">
        <v>93.811561623358301</v>
      </c>
      <c r="AJ38" s="53">
        <v>13488.657379999999</v>
      </c>
      <c r="AK38" s="54">
        <v>92.968627856683383</v>
      </c>
      <c r="AL38" s="53">
        <v>11740.155319999998</v>
      </c>
      <c r="AM38" s="54">
        <v>91.95357580716194</v>
      </c>
      <c r="AN38" s="53">
        <v>15788</v>
      </c>
      <c r="AO38" s="54">
        <v>93.659912331245792</v>
      </c>
      <c r="AP38" s="53">
        <v>16208</v>
      </c>
      <c r="AQ38" s="54">
        <v>95.4</v>
      </c>
      <c r="AR38" s="53">
        <v>11523.753700000001</v>
      </c>
      <c r="AS38" s="54">
        <v>93.5</v>
      </c>
      <c r="AT38" s="53">
        <f>AT40+AT41</f>
        <v>9540</v>
      </c>
      <c r="AU38" s="54">
        <v>93.1</v>
      </c>
      <c r="AV38" s="53">
        <f>AV40+AV41</f>
        <v>10874</v>
      </c>
      <c r="AW38" s="54">
        <v>94.7</v>
      </c>
    </row>
    <row r="39" spans="1:135" s="5" customFormat="1" ht="15" customHeight="1" x14ac:dyDescent="0.35">
      <c r="A39" s="18" t="s">
        <v>7</v>
      </c>
      <c r="B39" s="19"/>
      <c r="C39" s="22"/>
      <c r="D39" s="41"/>
      <c r="E39" s="22"/>
      <c r="F39" s="41"/>
      <c r="G39" s="21"/>
      <c r="H39" s="19"/>
      <c r="I39" s="22"/>
      <c r="J39" s="21"/>
      <c r="K39" s="22"/>
      <c r="L39" s="21"/>
      <c r="M39" s="22"/>
      <c r="N39" s="21"/>
      <c r="O39" s="22"/>
      <c r="P39" s="21"/>
      <c r="Q39" s="22"/>
      <c r="R39" s="21"/>
      <c r="S39" s="22"/>
      <c r="T39" s="21"/>
      <c r="U39" s="22"/>
      <c r="V39" s="21"/>
      <c r="W39" s="22">
        <f t="shared" ref="W39:W46" si="21">V39/$V$35*100</f>
        <v>0</v>
      </c>
      <c r="X39" s="23"/>
      <c r="Y39" s="22">
        <f>X39/X35*100</f>
        <v>0</v>
      </c>
      <c r="Z39" s="23"/>
      <c r="AA39" s="22">
        <f>Z39/Z35*100</f>
        <v>0</v>
      </c>
      <c r="AB39" s="23"/>
      <c r="AC39" s="22">
        <f>AB39/AB35*100</f>
        <v>0</v>
      </c>
      <c r="AD39" s="53"/>
      <c r="AE39" s="54"/>
      <c r="AF39" s="53"/>
      <c r="AG39" s="54"/>
      <c r="AH39" s="53"/>
      <c r="AI39" s="54"/>
      <c r="AJ39" s="53"/>
      <c r="AK39" s="54"/>
      <c r="AL39" s="53"/>
      <c r="AM39" s="54"/>
      <c r="AN39" s="53"/>
      <c r="AO39" s="54"/>
      <c r="AP39" s="53"/>
      <c r="AQ39" s="54"/>
      <c r="AR39" s="53"/>
      <c r="AS39" s="54"/>
      <c r="AT39" s="53"/>
      <c r="AU39" s="54"/>
      <c r="AV39" s="53"/>
      <c r="AW39" s="54"/>
    </row>
    <row r="40" spans="1:135" s="24" customFormat="1" ht="15" customHeight="1" x14ac:dyDescent="0.35">
      <c r="A40" s="18" t="s">
        <v>16</v>
      </c>
      <c r="B40" s="19">
        <v>18467.832999999999</v>
      </c>
      <c r="C40" s="20">
        <f t="shared" ref="C40:C46" si="22">B40/$B$35*100</f>
        <v>22.833963867435351</v>
      </c>
      <c r="D40" s="41">
        <v>10135.732</v>
      </c>
      <c r="E40" s="20">
        <v>57.53085852148709</v>
      </c>
      <c r="F40" s="41">
        <v>15407.945</v>
      </c>
      <c r="G40" s="39">
        <v>93.770981088477569</v>
      </c>
      <c r="H40" s="19">
        <v>17947.116000000002</v>
      </c>
      <c r="I40" s="20">
        <f t="shared" ref="I40:I46" si="23">H40/$H$35*100</f>
        <v>94.035400402892492</v>
      </c>
      <c r="J40" s="21">
        <v>18908.64</v>
      </c>
      <c r="K40" s="20">
        <f t="shared" ref="K40:K46" si="24">J40/$J$35*100</f>
        <v>92.903924193199629</v>
      </c>
      <c r="L40" s="21">
        <v>17563.89</v>
      </c>
      <c r="M40" s="20">
        <f t="shared" ref="M40:M46" si="25">L40/$L$35*100</f>
        <v>92.042285635349913</v>
      </c>
      <c r="N40" s="21">
        <v>17891.249</v>
      </c>
      <c r="O40" s="20">
        <f t="shared" ref="O40:O46" si="26">N40/$N$35*100</f>
        <v>91.714442591202712</v>
      </c>
      <c r="P40" s="21">
        <v>17203.223999999998</v>
      </c>
      <c r="Q40" s="20">
        <f t="shared" ref="Q40:Q46" si="27">P40/$P$35*100</f>
        <v>85.202069606257453</v>
      </c>
      <c r="R40" s="21">
        <v>16814.670999999998</v>
      </c>
      <c r="S40" s="20">
        <f t="shared" ref="S40:S46" si="28">R40/$R$35*100</f>
        <v>84.05559825486867</v>
      </c>
      <c r="T40" s="21">
        <v>15978.453</v>
      </c>
      <c r="U40" s="20">
        <f t="shared" ref="U40:W46" si="29">T40/$T$35*100</f>
        <v>82.080574147047344</v>
      </c>
      <c r="V40" s="21">
        <v>15912.023999999999</v>
      </c>
      <c r="W40" s="20">
        <f>V40/$V$35*100</f>
        <v>82.767690812997827</v>
      </c>
      <c r="X40" s="50">
        <v>16528.4647</v>
      </c>
      <c r="Y40" s="20">
        <v>84.399064712266423</v>
      </c>
      <c r="Z40" s="21">
        <v>16657.336300000003</v>
      </c>
      <c r="AA40" s="20">
        <f>Z40/Z35*100</f>
        <v>79.582067042761139</v>
      </c>
      <c r="AB40" s="21">
        <v>14978.884999999998</v>
      </c>
      <c r="AC40" s="20">
        <v>79.152885879093887</v>
      </c>
      <c r="AD40" s="53">
        <v>15312.307600000002</v>
      </c>
      <c r="AE40" s="54">
        <v>86.3</v>
      </c>
      <c r="AF40" s="53">
        <v>16425.202750000004</v>
      </c>
      <c r="AG40" s="54">
        <v>87.247994516059819</v>
      </c>
      <c r="AH40" s="53">
        <v>17044.830500000004</v>
      </c>
      <c r="AI40" s="54">
        <v>88.630133182593895</v>
      </c>
      <c r="AJ40" s="53">
        <v>12469.951649999999</v>
      </c>
      <c r="AK40" s="54">
        <v>85.947345364308219</v>
      </c>
      <c r="AL40" s="53">
        <v>10920.360179999998</v>
      </c>
      <c r="AM40" s="54">
        <v>85.532613520239408</v>
      </c>
      <c r="AN40" s="53">
        <v>14944.28535</v>
      </c>
      <c r="AO40" s="54">
        <v>88.658222227166036</v>
      </c>
      <c r="AP40" s="53">
        <v>15708</v>
      </c>
      <c r="AQ40" s="54">
        <v>92.5</v>
      </c>
      <c r="AR40" s="53">
        <v>11182.2842</v>
      </c>
      <c r="AS40" s="54">
        <v>90.8</v>
      </c>
      <c r="AT40" s="53">
        <v>9171</v>
      </c>
      <c r="AU40" s="54">
        <v>89.5</v>
      </c>
      <c r="AV40" s="53">
        <v>10346</v>
      </c>
      <c r="AW40" s="54">
        <v>90.1</v>
      </c>
    </row>
    <row r="41" spans="1:135" s="24" customFormat="1" ht="15" customHeight="1" x14ac:dyDescent="0.35">
      <c r="A41" s="18" t="s">
        <v>9</v>
      </c>
      <c r="B41" s="19">
        <v>2736.5050000000001</v>
      </c>
      <c r="C41" s="20">
        <f t="shared" si="22"/>
        <v>3.3834644429076319</v>
      </c>
      <c r="D41" s="41">
        <v>819.76499999999999</v>
      </c>
      <c r="E41" s="20">
        <v>4.6530220250364618</v>
      </c>
      <c r="F41" s="41">
        <v>298.721</v>
      </c>
      <c r="G41" s="39">
        <v>1.8179816478921171</v>
      </c>
      <c r="H41" s="19">
        <v>273.08600000000001</v>
      </c>
      <c r="I41" s="20">
        <f t="shared" si="23"/>
        <v>1.4308567100376626</v>
      </c>
      <c r="J41" s="21">
        <v>277.08199999999999</v>
      </c>
      <c r="K41" s="20">
        <f t="shared" si="24"/>
        <v>1.3613885040542388</v>
      </c>
      <c r="L41" s="21">
        <v>281.53399999999999</v>
      </c>
      <c r="M41" s="20">
        <f t="shared" si="25"/>
        <v>1.4753584111528026</v>
      </c>
      <c r="N41" s="21">
        <v>302.75700000000001</v>
      </c>
      <c r="O41" s="20">
        <f t="shared" si="26"/>
        <v>1.551998381755503</v>
      </c>
      <c r="P41" s="21">
        <v>1821.6389999999999</v>
      </c>
      <c r="Q41" s="20">
        <f t="shared" si="27"/>
        <v>9.0219956954273925</v>
      </c>
      <c r="R41" s="21">
        <v>1846.2090000000001</v>
      </c>
      <c r="S41" s="20">
        <f t="shared" si="28"/>
        <v>9.229095353606553</v>
      </c>
      <c r="T41" s="21">
        <v>1889.2139999999999</v>
      </c>
      <c r="U41" s="20">
        <f t="shared" si="29"/>
        <v>9.704804952434376</v>
      </c>
      <c r="V41" s="21">
        <v>1824.1410000000001</v>
      </c>
      <c r="W41" s="20">
        <f>V41/$V$35*100</f>
        <v>9.4884182104874082</v>
      </c>
      <c r="X41" s="50">
        <v>1519.2429999999999</v>
      </c>
      <c r="Y41" s="20">
        <v>7.7576889685741808</v>
      </c>
      <c r="Z41" s="21">
        <v>1215.5150000000001</v>
      </c>
      <c r="AA41" s="20">
        <f>Z41/Z35*100</f>
        <v>5.8072427955652071</v>
      </c>
      <c r="AB41" s="21">
        <v>1181.0790300000001</v>
      </c>
      <c r="AC41" s="20">
        <v>6.241173069676476</v>
      </c>
      <c r="AD41" s="53">
        <v>1050.0777399999999</v>
      </c>
      <c r="AE41" s="54">
        <v>5.922590590738058</v>
      </c>
      <c r="AF41" s="53">
        <v>1083.60727</v>
      </c>
      <c r="AG41" s="54">
        <v>5.7559448482620725</v>
      </c>
      <c r="AH41" s="53">
        <v>996.46210999999994</v>
      </c>
      <c r="AI41" s="54">
        <v>5.1814284407644005</v>
      </c>
      <c r="AJ41" s="53">
        <v>1018.7057300000001</v>
      </c>
      <c r="AK41" s="54">
        <v>7.0212824923751596</v>
      </c>
      <c r="AL41" s="53">
        <v>819.79513999999995</v>
      </c>
      <c r="AM41" s="54">
        <v>6.420962286922534</v>
      </c>
      <c r="AN41" s="53">
        <v>843.08801000000005</v>
      </c>
      <c r="AO41" s="54">
        <v>5.0016901040797634</v>
      </c>
      <c r="AP41" s="53">
        <v>500</v>
      </c>
      <c r="AQ41" s="54">
        <v>2.9</v>
      </c>
      <c r="AR41" s="53">
        <v>341.46949999999998</v>
      </c>
      <c r="AS41" s="54">
        <v>2.8</v>
      </c>
      <c r="AT41" s="53">
        <v>369</v>
      </c>
      <c r="AU41" s="54">
        <v>3.6</v>
      </c>
      <c r="AV41" s="53">
        <v>528</v>
      </c>
      <c r="AW41" s="54">
        <v>4.5999999999999996</v>
      </c>
    </row>
    <row r="42" spans="1:135" s="24" customFormat="1" ht="15" customHeight="1" x14ac:dyDescent="0.35">
      <c r="A42" s="18" t="s">
        <v>17</v>
      </c>
      <c r="B42" s="19">
        <v>7500.2709999999997</v>
      </c>
      <c r="C42" s="20">
        <f t="shared" si="22"/>
        <v>9.273471176069938</v>
      </c>
      <c r="D42" s="41">
        <v>408.517</v>
      </c>
      <c r="E42" s="20">
        <v>0.50509783238959804</v>
      </c>
      <c r="F42" s="41">
        <v>0</v>
      </c>
      <c r="G42" s="39">
        <v>0</v>
      </c>
      <c r="H42" s="19">
        <v>0</v>
      </c>
      <c r="I42" s="20">
        <f t="shared" si="23"/>
        <v>0</v>
      </c>
      <c r="J42" s="21">
        <v>0</v>
      </c>
      <c r="K42" s="20">
        <f t="shared" si="24"/>
        <v>0</v>
      </c>
      <c r="L42" s="21">
        <v>0</v>
      </c>
      <c r="M42" s="20">
        <f t="shared" si="25"/>
        <v>0</v>
      </c>
      <c r="N42" s="21">
        <v>0</v>
      </c>
      <c r="O42" s="20">
        <f t="shared" si="26"/>
        <v>0</v>
      </c>
      <c r="P42" s="21">
        <v>0</v>
      </c>
      <c r="Q42" s="20">
        <f t="shared" si="27"/>
        <v>0</v>
      </c>
      <c r="R42" s="21">
        <v>0</v>
      </c>
      <c r="S42" s="20">
        <f t="shared" si="28"/>
        <v>0</v>
      </c>
      <c r="T42" s="21">
        <v>0</v>
      </c>
      <c r="U42" s="20">
        <f t="shared" si="29"/>
        <v>0</v>
      </c>
      <c r="V42" s="21">
        <v>0</v>
      </c>
      <c r="W42" s="20">
        <f t="shared" si="29"/>
        <v>0</v>
      </c>
      <c r="X42" s="21">
        <v>0</v>
      </c>
      <c r="Y42" s="20">
        <f t="shared" ref="Y42" si="30">X42/$T$35*100</f>
        <v>0</v>
      </c>
      <c r="Z42" s="21">
        <v>0</v>
      </c>
      <c r="AA42" s="20">
        <f>Z42/Z35*100</f>
        <v>0</v>
      </c>
      <c r="AB42" s="21">
        <v>0</v>
      </c>
      <c r="AC42" s="20">
        <f>AB42/AB35*100</f>
        <v>0</v>
      </c>
      <c r="AD42" s="53">
        <v>0</v>
      </c>
      <c r="AE42" s="54"/>
      <c r="AF42" s="53">
        <v>0</v>
      </c>
      <c r="AG42" s="54"/>
      <c r="AH42" s="53">
        <v>0</v>
      </c>
      <c r="AI42" s="54"/>
      <c r="AJ42" s="53">
        <v>0</v>
      </c>
      <c r="AK42" s="54"/>
      <c r="AL42" s="53">
        <v>0</v>
      </c>
      <c r="AM42" s="54"/>
      <c r="AN42" s="53">
        <v>0</v>
      </c>
      <c r="AO42" s="54"/>
      <c r="AP42" s="53">
        <v>0</v>
      </c>
      <c r="AQ42" s="54"/>
      <c r="AR42" s="53">
        <v>0</v>
      </c>
      <c r="AS42" s="54"/>
      <c r="AT42" s="53">
        <v>0</v>
      </c>
      <c r="AU42" s="54"/>
      <c r="AV42" s="53">
        <v>0</v>
      </c>
      <c r="AW42" s="54"/>
    </row>
    <row r="43" spans="1:135" s="24" customFormat="1" ht="30.75" customHeight="1" x14ac:dyDescent="0.35">
      <c r="A43" s="25" t="s">
        <v>11</v>
      </c>
      <c r="B43" s="19">
        <v>36131.381999999998</v>
      </c>
      <c r="C43" s="20">
        <f t="shared" si="22"/>
        <v>44.673496401472981</v>
      </c>
      <c r="D43" s="43">
        <v>2598.5949999999998</v>
      </c>
      <c r="E43" s="20">
        <v>14.749738972936907</v>
      </c>
      <c r="F43" s="43">
        <v>672.97900000000004</v>
      </c>
      <c r="G43" s="39">
        <v>4.0956727897161205</v>
      </c>
      <c r="H43" s="19">
        <v>576.32899999999995</v>
      </c>
      <c r="I43" s="20">
        <f t="shared" si="23"/>
        <v>3.0197235187424325</v>
      </c>
      <c r="J43" s="21">
        <v>628.87699999999995</v>
      </c>
      <c r="K43" s="20">
        <f t="shared" si="24"/>
        <v>3.0898647990996073</v>
      </c>
      <c r="L43" s="21">
        <v>709.93299999999999</v>
      </c>
      <c r="M43" s="20">
        <f t="shared" si="25"/>
        <v>3.7203521525106829</v>
      </c>
      <c r="N43" s="21">
        <v>671.78800000000001</v>
      </c>
      <c r="O43" s="20">
        <f t="shared" si="26"/>
        <v>3.4437317349648922</v>
      </c>
      <c r="P43" s="21">
        <v>762.27499999999998</v>
      </c>
      <c r="Q43" s="20">
        <f t="shared" si="27"/>
        <v>3.7753044202127404</v>
      </c>
      <c r="R43" s="21">
        <v>845.048</v>
      </c>
      <c r="S43" s="20">
        <f t="shared" si="28"/>
        <v>4.2243476065681138</v>
      </c>
      <c r="T43" s="21">
        <v>931.20399999999995</v>
      </c>
      <c r="U43" s="20">
        <f t="shared" si="29"/>
        <v>4.7835518850308647</v>
      </c>
      <c r="V43" s="21">
        <v>911.2</v>
      </c>
      <c r="W43" s="20">
        <f t="shared" si="21"/>
        <v>4.7396811284852021</v>
      </c>
      <c r="X43" s="21">
        <v>791.27589999999987</v>
      </c>
      <c r="Y43" s="20">
        <v>4.0404808977422348</v>
      </c>
      <c r="Z43" s="21">
        <v>683.49669999999992</v>
      </c>
      <c r="AA43" s="20">
        <f>Z43/Z35*100</f>
        <v>3.2654728957417984</v>
      </c>
      <c r="AB43" s="21">
        <v>723.78087000000016</v>
      </c>
      <c r="AC43" s="20">
        <v>3.8246735057102916</v>
      </c>
      <c r="AD43" s="53">
        <v>713.21091000000001</v>
      </c>
      <c r="AE43" s="54">
        <v>4.0226128636701972</v>
      </c>
      <c r="AF43" s="53">
        <v>773.9487499999999</v>
      </c>
      <c r="AG43" s="54">
        <v>4.1110893620909081</v>
      </c>
      <c r="AH43" s="53">
        <v>629.86647999999991</v>
      </c>
      <c r="AI43" s="54">
        <v>3.2751953743190105</v>
      </c>
      <c r="AJ43" s="53">
        <v>550.44186999999999</v>
      </c>
      <c r="AK43" s="54">
        <v>3.7938412939929602</v>
      </c>
      <c r="AL43" s="53">
        <v>554.81546000000014</v>
      </c>
      <c r="AM43" s="54">
        <v>4.345535818694386</v>
      </c>
      <c r="AN43" s="53">
        <v>528</v>
      </c>
      <c r="AO43" s="54">
        <v>3.1288421599053753</v>
      </c>
      <c r="AP43" s="53">
        <v>261</v>
      </c>
      <c r="AQ43" s="54">
        <v>1.5</v>
      </c>
      <c r="AR43" s="53">
        <v>171.3691</v>
      </c>
      <c r="AS43" s="54">
        <v>1.4</v>
      </c>
      <c r="AT43" s="53">
        <v>221.46414999999999</v>
      </c>
      <c r="AU43" s="54">
        <v>2.2000000000000002</v>
      </c>
      <c r="AV43" s="53">
        <f>616.671-528.242</f>
        <v>88.429000000000087</v>
      </c>
      <c r="AW43" s="54">
        <f>AV43/$AQ$35*100</f>
        <v>88.429000000000087</v>
      </c>
    </row>
    <row r="44" spans="1:135" s="24" customFormat="1" ht="15" customHeight="1" x14ac:dyDescent="0.35">
      <c r="A44" s="18" t="s">
        <v>12</v>
      </c>
      <c r="B44" s="19">
        <v>16482.519</v>
      </c>
      <c r="C44" s="20">
        <f t="shared" si="22"/>
        <v>20.379285609216669</v>
      </c>
      <c r="D44" s="41">
        <v>3535.6619999999998</v>
      </c>
      <c r="E44" s="20">
        <v>20.068572284843174</v>
      </c>
      <c r="F44" s="41">
        <v>180.756</v>
      </c>
      <c r="G44" s="39">
        <v>1.1000602259177881</v>
      </c>
      <c r="H44" s="19">
        <v>345.35599999999999</v>
      </c>
      <c r="I44" s="20">
        <f t="shared" si="23"/>
        <v>1.8095213593950881</v>
      </c>
      <c r="J44" s="21">
        <v>497.49599999999998</v>
      </c>
      <c r="K44" s="20">
        <f t="shared" si="24"/>
        <v>2.4443498141812445</v>
      </c>
      <c r="L44" s="21">
        <v>485.834</v>
      </c>
      <c r="M44" s="20">
        <f t="shared" si="25"/>
        <v>2.5459776734746451</v>
      </c>
      <c r="N44" s="21">
        <v>488.54899999999998</v>
      </c>
      <c r="O44" s="20">
        <f t="shared" si="26"/>
        <v>2.5044086756318409</v>
      </c>
      <c r="P44" s="21">
        <v>552.096</v>
      </c>
      <c r="Q44" s="20">
        <f t="shared" si="27"/>
        <v>2.7343550151608977</v>
      </c>
      <c r="R44" s="21">
        <v>504.25200000000001</v>
      </c>
      <c r="S44" s="20">
        <f t="shared" si="28"/>
        <v>2.5207274963164039</v>
      </c>
      <c r="T44" s="21">
        <v>536.755</v>
      </c>
      <c r="U44" s="20">
        <f t="shared" si="29"/>
        <v>2.7572856130877255</v>
      </c>
      <c r="V44" s="21">
        <v>749.96100000000001</v>
      </c>
      <c r="W44" s="20">
        <f t="shared" si="21"/>
        <v>3.9009833173835502</v>
      </c>
      <c r="X44" s="21">
        <v>660.2491</v>
      </c>
      <c r="Y44" s="20">
        <v>3.37142060854059</v>
      </c>
      <c r="Z44" s="21">
        <v>1688.384</v>
      </c>
      <c r="AA44" s="20">
        <f>Z44/Z35*100</f>
        <v>8.0664210808978627</v>
      </c>
      <c r="AB44" s="21">
        <v>1424.2193000000002</v>
      </c>
      <c r="AC44" s="20">
        <v>7.5259986120263953</v>
      </c>
      <c r="AD44" s="53">
        <v>594.40843999999993</v>
      </c>
      <c r="AE44" s="54">
        <v>3.3525497205562012</v>
      </c>
      <c r="AF44" s="53">
        <v>592.90746000000001</v>
      </c>
      <c r="AG44" s="54">
        <v>3.1494275964788896</v>
      </c>
      <c r="AH44" s="53">
        <v>603.55925999999977</v>
      </c>
      <c r="AI44" s="54">
        <v>3.1384024380522755</v>
      </c>
      <c r="AJ44" s="53">
        <v>505.24976000000009</v>
      </c>
      <c r="AK44" s="54">
        <v>3.4823611860559103</v>
      </c>
      <c r="AL44" s="53">
        <v>518.98681999999997</v>
      </c>
      <c r="AM44" s="54">
        <v>4.0649116297882095</v>
      </c>
      <c r="AN44" s="53">
        <v>467</v>
      </c>
      <c r="AO44" s="54">
        <v>2.8</v>
      </c>
      <c r="AP44" s="53">
        <v>550</v>
      </c>
      <c r="AQ44" s="54">
        <v>3.2</v>
      </c>
      <c r="AR44" s="53">
        <v>516.89134000000013</v>
      </c>
      <c r="AS44" s="54">
        <v>4.2</v>
      </c>
      <c r="AT44" s="53">
        <v>597</v>
      </c>
      <c r="AU44" s="54">
        <v>5.8</v>
      </c>
      <c r="AV44" s="53">
        <v>496</v>
      </c>
      <c r="AW44" s="54">
        <v>4.3</v>
      </c>
    </row>
    <row r="45" spans="1:135" s="24" customFormat="1" ht="15" customHeight="1" x14ac:dyDescent="0.35">
      <c r="A45" s="18" t="s">
        <v>21</v>
      </c>
      <c r="B45" s="19">
        <v>0</v>
      </c>
      <c r="C45" s="20">
        <v>0</v>
      </c>
      <c r="D45" s="41">
        <v>0</v>
      </c>
      <c r="E45" s="20">
        <v>0</v>
      </c>
      <c r="F45" s="41">
        <v>0</v>
      </c>
      <c r="G45" s="39">
        <v>0</v>
      </c>
      <c r="H45" s="19"/>
      <c r="I45" s="20"/>
      <c r="J45" s="21"/>
      <c r="K45" s="20"/>
      <c r="L45" s="21"/>
      <c r="M45" s="20"/>
      <c r="N45" s="21"/>
      <c r="O45" s="20"/>
      <c r="P45" s="21">
        <v>0</v>
      </c>
      <c r="Q45" s="20">
        <v>0</v>
      </c>
      <c r="R45" s="21">
        <v>0</v>
      </c>
      <c r="S45" s="20">
        <v>0</v>
      </c>
      <c r="T45" s="21">
        <v>0</v>
      </c>
      <c r="U45" s="20">
        <f>T45/$T$8*100</f>
        <v>0</v>
      </c>
      <c r="V45" s="21">
        <v>4.7359999999999998</v>
      </c>
      <c r="W45" s="20">
        <f>V45/$V$35*100</f>
        <v>2.4634690325401578E-2</v>
      </c>
      <c r="X45" s="21">
        <v>177.91399999999999</v>
      </c>
      <c r="Y45" s="20">
        <v>0.90847973310056829</v>
      </c>
      <c r="Z45" s="21">
        <v>704.601</v>
      </c>
      <c r="AA45" s="20">
        <f>Z45/Z35*100</f>
        <v>3.3663007704537091</v>
      </c>
      <c r="AB45" s="21">
        <v>548.92899999999997</v>
      </c>
      <c r="AC45" s="20">
        <v>2.9007041907808979</v>
      </c>
      <c r="AD45" s="53">
        <v>357.84699999999998</v>
      </c>
      <c r="AE45" s="54">
        <v>2.018308925512355</v>
      </c>
      <c r="AF45" s="53">
        <v>0</v>
      </c>
      <c r="AG45" s="54">
        <v>-709.63907322345995</v>
      </c>
      <c r="AH45" s="53">
        <v>-13.204190000000002</v>
      </c>
      <c r="AI45" s="54">
        <v>-6.8659475274234869E-2</v>
      </c>
      <c r="AJ45" s="53">
        <v>-35.521770000000018</v>
      </c>
      <c r="AK45" s="54">
        <v>-0.24482868256682652</v>
      </c>
      <c r="AL45" s="53"/>
      <c r="AM45" s="54"/>
      <c r="AN45" s="53"/>
      <c r="AO45" s="54"/>
      <c r="AP45" s="53"/>
      <c r="AQ45" s="54"/>
      <c r="AR45" s="75"/>
      <c r="AS45" s="54"/>
      <c r="AT45" s="75"/>
      <c r="AU45" s="54"/>
      <c r="AV45" s="75"/>
      <c r="AW45" s="54"/>
    </row>
    <row r="46" spans="1:135" s="24" customFormat="1" ht="15" customHeight="1" x14ac:dyDescent="0.35">
      <c r="A46" s="24" t="s">
        <v>18</v>
      </c>
      <c r="B46" s="26">
        <f>SUM(B35-B38-B43-B44)</f>
        <v>-439.72299999999814</v>
      </c>
      <c r="C46" s="28">
        <f t="shared" si="22"/>
        <v>-0.5436814971025693</v>
      </c>
      <c r="D46" s="42">
        <v>119.63400000000001</v>
      </c>
      <c r="E46" s="28">
        <v>0.67904782095260485</v>
      </c>
      <c r="F46" s="42">
        <v>-128.93700000000001</v>
      </c>
      <c r="G46" s="40">
        <v>-0.7846957520035952</v>
      </c>
      <c r="H46" s="26">
        <v>-56.398000000000003</v>
      </c>
      <c r="I46" s="28">
        <f t="shared" si="23"/>
        <v>-0.295501991067664</v>
      </c>
      <c r="J46" s="27">
        <v>40.802</v>
      </c>
      <c r="K46" s="28">
        <f t="shared" si="24"/>
        <v>0.20047268946528843</v>
      </c>
      <c r="L46" s="27">
        <v>41.222999999999999</v>
      </c>
      <c r="M46" s="28">
        <f t="shared" si="25"/>
        <v>0.21602612751195943</v>
      </c>
      <c r="N46" s="27">
        <v>153.21600000000001</v>
      </c>
      <c r="O46" s="28">
        <f t="shared" si="26"/>
        <v>0.78541861644504052</v>
      </c>
      <c r="P46" s="27">
        <v>-148.14699999999999</v>
      </c>
      <c r="Q46" s="28">
        <f t="shared" si="27"/>
        <v>-0.73372473705848529</v>
      </c>
      <c r="R46" s="27">
        <v>-5.9550000000000001</v>
      </c>
      <c r="S46" s="28">
        <f t="shared" si="28"/>
        <v>-2.9768711359725267E-2</v>
      </c>
      <c r="T46" s="27">
        <f>T35+T36-T38-T43-T44</f>
        <v>215.02700000000084</v>
      </c>
      <c r="U46" s="28">
        <f t="shared" si="29"/>
        <v>1.1045837552056648</v>
      </c>
      <c r="V46" s="27">
        <v>-58.8</v>
      </c>
      <c r="W46" s="28">
        <f t="shared" si="21"/>
        <v>-0.30585299643868513</v>
      </c>
      <c r="X46" s="27">
        <v>35.232099999999683</v>
      </c>
      <c r="Y46" s="28">
        <v>0.17990517218753022</v>
      </c>
      <c r="Z46" s="27">
        <v>95.684400000000835</v>
      </c>
      <c r="AA46" s="28">
        <f>Z46/Z35*100</f>
        <v>0.45714165810210838</v>
      </c>
      <c r="AB46" s="27">
        <v>180.22700000000012</v>
      </c>
      <c r="AC46" s="28">
        <v>0.95237310142453624</v>
      </c>
      <c r="AD46" s="58">
        <v>-192</v>
      </c>
      <c r="AE46" s="59">
        <v>-1.1000000000000001</v>
      </c>
      <c r="AF46" s="58">
        <v>56.378440000000005</v>
      </c>
      <c r="AG46" s="59">
        <v>0.29947306580090816</v>
      </c>
      <c r="AH46" s="58">
        <v>-13.204190000000002</v>
      </c>
      <c r="AI46" s="59">
        <v>-0.1</v>
      </c>
      <c r="AJ46" s="58">
        <v>-35.521770000000018</v>
      </c>
      <c r="AK46" s="59">
        <v>-0.24482868256682652</v>
      </c>
      <c r="AL46" s="58">
        <v>-46.473599999999976</v>
      </c>
      <c r="AM46" s="59">
        <v>-0.36399975844882776</v>
      </c>
      <c r="AN46" s="58">
        <v>76</v>
      </c>
      <c r="AO46" s="59">
        <v>0.41691800798673939</v>
      </c>
      <c r="AP46" s="58">
        <v>-33</v>
      </c>
      <c r="AQ46" s="59">
        <v>-0.2</v>
      </c>
      <c r="AR46" s="53">
        <v>101.88726000000027</v>
      </c>
      <c r="AS46" s="59">
        <v>0.8</v>
      </c>
      <c r="AT46" s="58">
        <f>AT35-AT38-AT43-AT44</f>
        <v>-116.46415000000002</v>
      </c>
      <c r="AU46" s="59">
        <v>0</v>
      </c>
      <c r="AV46" s="58">
        <f>AV35-AV38-AV43-AV44</f>
        <v>28.570999999999913</v>
      </c>
      <c r="AW46" s="54">
        <v>0</v>
      </c>
    </row>
    <row r="47" spans="1:135" s="29" customFormat="1" ht="15" customHeight="1" x14ac:dyDescent="0.35">
      <c r="B47" s="30"/>
      <c r="C47" s="31"/>
      <c r="D47" s="30"/>
      <c r="E47" s="31"/>
      <c r="F47" s="32"/>
      <c r="G47" s="32"/>
      <c r="H47" s="30"/>
      <c r="I47" s="31"/>
      <c r="J47" s="32"/>
      <c r="K47" s="31"/>
      <c r="L47" s="32"/>
      <c r="M47" s="31"/>
      <c r="N47" s="32"/>
      <c r="O47" s="31"/>
      <c r="P47" s="32"/>
      <c r="Q47" s="31"/>
      <c r="R47" s="32"/>
      <c r="S47" s="31"/>
      <c r="T47" s="32"/>
      <c r="U47" s="31"/>
      <c r="V47" s="32"/>
      <c r="W47" s="31"/>
      <c r="X47" s="33"/>
      <c r="Y47" s="31"/>
      <c r="Z47" s="33"/>
      <c r="AA47" s="31"/>
      <c r="AB47" s="33"/>
      <c r="AC47" s="31"/>
      <c r="AD47" s="60"/>
      <c r="AE47" s="61"/>
      <c r="AF47" s="60"/>
      <c r="AG47" s="61"/>
      <c r="AH47" s="60"/>
      <c r="AI47" s="61"/>
      <c r="AJ47" s="60"/>
      <c r="AK47" s="61"/>
      <c r="AL47" s="60"/>
      <c r="AM47" s="61"/>
      <c r="AN47" s="60"/>
      <c r="AO47" s="61"/>
      <c r="AP47" s="60"/>
      <c r="AQ47" s="61"/>
      <c r="AR47" s="60"/>
      <c r="AS47" s="61"/>
      <c r="AT47" s="60"/>
      <c r="AU47" s="61"/>
      <c r="AV47" s="60"/>
      <c r="AW47" s="61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</row>
    <row r="48" spans="1:135" s="10" customFormat="1" ht="15" customHeight="1" x14ac:dyDescent="0.35">
      <c r="A48" s="12"/>
      <c r="B48" s="13"/>
      <c r="C48" s="14"/>
      <c r="D48" s="13"/>
      <c r="E48" s="14"/>
      <c r="F48" s="16"/>
      <c r="G48" s="16"/>
      <c r="H48" s="13"/>
      <c r="I48" s="14"/>
      <c r="J48" s="16"/>
      <c r="K48" s="14"/>
      <c r="L48" s="16"/>
      <c r="M48" s="14"/>
      <c r="N48" s="16"/>
      <c r="O48" s="14"/>
      <c r="P48" s="16"/>
      <c r="Q48" s="14"/>
      <c r="R48" s="16"/>
      <c r="S48" s="14"/>
      <c r="T48" s="16"/>
      <c r="U48" s="14"/>
      <c r="V48" s="16"/>
      <c r="W48" s="14"/>
      <c r="X48" s="34"/>
      <c r="Y48" s="14"/>
      <c r="Z48" s="34"/>
      <c r="AA48" s="14"/>
      <c r="AB48" s="34"/>
      <c r="AC48" s="14"/>
      <c r="AD48" s="62"/>
      <c r="AE48" s="63"/>
      <c r="AF48" s="62"/>
      <c r="AG48" s="63"/>
      <c r="AH48" s="62"/>
      <c r="AI48" s="63"/>
      <c r="AJ48" s="62"/>
      <c r="AK48" s="63"/>
      <c r="AL48" s="62"/>
      <c r="AM48" s="63"/>
      <c r="AN48" s="62"/>
      <c r="AO48" s="63"/>
      <c r="AP48" s="62"/>
      <c r="AQ48" s="63"/>
      <c r="AR48" s="62"/>
      <c r="AS48" s="63"/>
      <c r="AT48" s="62"/>
      <c r="AU48" s="63"/>
      <c r="AV48" s="62"/>
      <c r="AW48" s="63"/>
    </row>
    <row r="49" spans="1:135" s="10" customFormat="1" ht="15" customHeight="1" x14ac:dyDescent="0.35">
      <c r="A49" s="17" t="s">
        <v>22</v>
      </c>
      <c r="B49" s="13"/>
      <c r="C49" s="14"/>
      <c r="D49" s="13"/>
      <c r="E49" s="14"/>
      <c r="F49" s="16"/>
      <c r="G49" s="16"/>
      <c r="H49" s="13"/>
      <c r="I49" s="14"/>
      <c r="J49" s="16"/>
      <c r="K49" s="14"/>
      <c r="L49" s="16"/>
      <c r="M49" s="14"/>
      <c r="N49" s="16"/>
      <c r="O49" s="14"/>
      <c r="P49" s="16"/>
      <c r="Q49" s="14"/>
      <c r="R49" s="16"/>
      <c r="S49" s="14"/>
      <c r="T49" s="16"/>
      <c r="U49" s="14"/>
      <c r="V49" s="16"/>
      <c r="W49" s="14"/>
      <c r="X49" s="34"/>
      <c r="Y49" s="14"/>
      <c r="Z49" s="34"/>
      <c r="AA49" s="14"/>
      <c r="AB49" s="34"/>
      <c r="AC49" s="14"/>
      <c r="AD49" s="62"/>
      <c r="AE49" s="63"/>
      <c r="AF49" s="62"/>
      <c r="AG49" s="63"/>
      <c r="AH49" s="62"/>
      <c r="AI49" s="63"/>
      <c r="AJ49" s="62"/>
      <c r="AK49" s="63"/>
      <c r="AL49" s="62"/>
      <c r="AM49" s="63"/>
      <c r="AN49" s="62"/>
      <c r="AO49" s="63"/>
      <c r="AP49" s="62"/>
      <c r="AQ49" s="63"/>
      <c r="AR49" s="62"/>
      <c r="AS49" s="63"/>
      <c r="AT49" s="62"/>
      <c r="AU49" s="63"/>
      <c r="AV49" s="62"/>
      <c r="AW49" s="63"/>
    </row>
    <row r="50" spans="1:135" s="10" customFormat="1" ht="15" customHeight="1" x14ac:dyDescent="0.35">
      <c r="A50" s="18" t="s">
        <v>23</v>
      </c>
      <c r="B50" s="13"/>
      <c r="C50" s="14"/>
      <c r="D50" s="13"/>
      <c r="E50" s="14"/>
      <c r="F50" s="16"/>
      <c r="G50" s="16"/>
      <c r="H50" s="13"/>
      <c r="I50" s="14"/>
      <c r="J50" s="16"/>
      <c r="K50" s="14"/>
      <c r="L50" s="16"/>
      <c r="M50" s="14"/>
      <c r="N50" s="16"/>
      <c r="O50" s="14"/>
      <c r="P50" s="16"/>
      <c r="Q50" s="14"/>
      <c r="R50" s="16"/>
      <c r="S50" s="14"/>
      <c r="T50" s="16"/>
      <c r="U50" s="14"/>
      <c r="V50" s="16"/>
      <c r="W50" s="14"/>
      <c r="X50" s="21">
        <f>X52+X53-X62</f>
        <v>1402.3230000000001</v>
      </c>
      <c r="Y50" s="20">
        <f>Y55+Y60+Y61</f>
        <v>99.996434614756552</v>
      </c>
      <c r="Z50" s="21">
        <f>Z52+Z53-Z62</f>
        <v>2494.1460000000002</v>
      </c>
      <c r="AA50" s="20">
        <f>AA55+AA60+AA61</f>
        <v>100</v>
      </c>
      <c r="AB50" s="21">
        <f>AB52+AB53-AB62</f>
        <v>2025.4069999999999</v>
      </c>
      <c r="AC50" s="20">
        <f>AC55+AC60+AC61</f>
        <v>100</v>
      </c>
      <c r="AD50" s="53">
        <v>1578.8620000000001</v>
      </c>
      <c r="AE50" s="54">
        <f>AE55+AE60+AE61</f>
        <v>100</v>
      </c>
      <c r="AF50" s="53">
        <v>0</v>
      </c>
      <c r="AG50" s="54">
        <f>AG55+AG60+AG61</f>
        <v>-2857.7240000000002</v>
      </c>
      <c r="AH50" s="53">
        <v>0</v>
      </c>
      <c r="AI50" s="54">
        <v>0</v>
      </c>
      <c r="AJ50" s="53">
        <v>0</v>
      </c>
      <c r="AK50" s="54">
        <v>0</v>
      </c>
      <c r="AL50" s="53">
        <v>0</v>
      </c>
      <c r="AM50" s="54">
        <v>0</v>
      </c>
      <c r="AN50" s="53">
        <v>0</v>
      </c>
      <c r="AO50" s="54">
        <v>0</v>
      </c>
      <c r="AP50" s="53">
        <v>0</v>
      </c>
      <c r="AQ50" s="54">
        <v>0</v>
      </c>
      <c r="AR50" s="53">
        <v>0</v>
      </c>
      <c r="AS50" s="54">
        <v>0</v>
      </c>
      <c r="AT50" s="53">
        <v>0</v>
      </c>
      <c r="AU50" s="54">
        <v>0</v>
      </c>
      <c r="AV50" s="53">
        <v>0</v>
      </c>
      <c r="AW50" s="54">
        <v>0</v>
      </c>
    </row>
    <row r="51" spans="1:135" s="10" customFormat="1" ht="15" customHeight="1" x14ac:dyDescent="0.35">
      <c r="A51" s="18" t="s">
        <v>7</v>
      </c>
      <c r="B51" s="13"/>
      <c r="C51" s="14"/>
      <c r="D51" s="13"/>
      <c r="E51" s="14"/>
      <c r="F51" s="16"/>
      <c r="G51" s="16"/>
      <c r="H51" s="13"/>
      <c r="I51" s="14"/>
      <c r="J51" s="16"/>
      <c r="K51" s="14"/>
      <c r="L51" s="16"/>
      <c r="M51" s="14"/>
      <c r="N51" s="16"/>
      <c r="O51" s="14"/>
      <c r="P51" s="16"/>
      <c r="Q51" s="14"/>
      <c r="R51" s="16"/>
      <c r="S51" s="14"/>
      <c r="T51" s="16"/>
      <c r="U51" s="14"/>
      <c r="V51" s="16"/>
      <c r="W51" s="14"/>
      <c r="X51" s="34"/>
      <c r="Y51" s="14"/>
      <c r="Z51" s="34"/>
      <c r="AA51" s="14"/>
      <c r="AB51" s="34"/>
      <c r="AC51" s="14"/>
      <c r="AD51" s="62"/>
      <c r="AE51" s="64"/>
      <c r="AF51" s="62"/>
      <c r="AG51" s="64"/>
      <c r="AH51" s="62"/>
      <c r="AI51" s="64"/>
      <c r="AJ51" s="62"/>
      <c r="AK51" s="64"/>
      <c r="AL51" s="62"/>
      <c r="AM51" s="64"/>
      <c r="AN51" s="62"/>
      <c r="AO51" s="64"/>
      <c r="AP51" s="62"/>
      <c r="AQ51" s="64"/>
      <c r="AR51" s="62"/>
      <c r="AS51" s="64"/>
      <c r="AT51" s="62"/>
      <c r="AU51" s="64"/>
      <c r="AV51" s="62"/>
      <c r="AW51" s="64"/>
    </row>
    <row r="52" spans="1:135" s="5" customFormat="1" ht="15" customHeight="1" x14ac:dyDescent="0.35">
      <c r="A52" s="18" t="s">
        <v>24</v>
      </c>
      <c r="B52" s="19">
        <v>4348.0860000000002</v>
      </c>
      <c r="C52" s="20">
        <f>C55+C60+C61+C62</f>
        <v>100.00000000000001</v>
      </c>
      <c r="D52" s="41">
        <v>4268.0460000000003</v>
      </c>
      <c r="E52" s="20">
        <v>100</v>
      </c>
      <c r="F52" s="41">
        <v>4324.8310000000001</v>
      </c>
      <c r="G52" s="39">
        <v>100</v>
      </c>
      <c r="H52" s="19">
        <v>2128.5940000000001</v>
      </c>
      <c r="I52" s="20">
        <f>I55+I60+I61+I62</f>
        <v>99.999999999999986</v>
      </c>
      <c r="J52" s="21">
        <v>1804.2180000000001</v>
      </c>
      <c r="K52" s="20">
        <f>K55+K60+K61+K62</f>
        <v>100</v>
      </c>
      <c r="L52" s="21">
        <f>SUM(L55+L60+L61+L62)</f>
        <v>2115.6039999999998</v>
      </c>
      <c r="M52" s="20">
        <f>M55+M60+M61+M62</f>
        <v>100.00000000000001</v>
      </c>
      <c r="N52" s="21">
        <f>SUM(N55+N60+N61+N62)</f>
        <v>2130.6669999999999</v>
      </c>
      <c r="O52" s="20">
        <f>O55+O60+O61+O62</f>
        <v>100.00000000000001</v>
      </c>
      <c r="P52" s="21">
        <f>SUM(P55+P60+P61+P62)</f>
        <v>1920.9359999999999</v>
      </c>
      <c r="Q52" s="20">
        <f>Q55+Q60+Q61+Q62</f>
        <v>100</v>
      </c>
      <c r="R52" s="21">
        <f>SUM(R55+R60+R61+R62)</f>
        <v>1983.8130000000001</v>
      </c>
      <c r="S52" s="20">
        <f>S55+S60+S61+S62</f>
        <v>100</v>
      </c>
      <c r="T52" s="21">
        <f>SUM(T55+T60+T61+T62)</f>
        <v>1628.2259999999999</v>
      </c>
      <c r="U52" s="20">
        <f>U55+U60+U61+U62</f>
        <v>100</v>
      </c>
      <c r="V52" s="21">
        <f>SUM(-V53+V55+V60+V61+V62)</f>
        <v>2027.1059999999998</v>
      </c>
      <c r="W52" s="20">
        <f>-W53+W55+W60+W61+W62</f>
        <v>100.00000000000001</v>
      </c>
      <c r="X52" s="21">
        <f>SUM(-X53+X55+X60+X61+X62)</f>
        <v>1195.7250000000001</v>
      </c>
      <c r="Y52" s="20">
        <f>X52/X50*100</f>
        <v>85.267445517188264</v>
      </c>
      <c r="Z52" s="45">
        <v>1812.2950000000001</v>
      </c>
      <c r="AA52" s="20">
        <f>Z52/Z50*100</f>
        <v>72.661945210905856</v>
      </c>
      <c r="AB52" s="45">
        <v>1474.4590000000001</v>
      </c>
      <c r="AC52" s="20">
        <v>72.798158592322437</v>
      </c>
      <c r="AD52" s="65">
        <v>1073.6110000000001</v>
      </c>
      <c r="AE52" s="54">
        <v>67.999039814752649</v>
      </c>
      <c r="AF52" s="65">
        <v>0</v>
      </c>
      <c r="AG52" s="54">
        <v>-1943.2248805557399</v>
      </c>
      <c r="AH52" s="65">
        <v>0</v>
      </c>
      <c r="AI52" s="54">
        <v>0</v>
      </c>
      <c r="AJ52" s="65">
        <v>0</v>
      </c>
      <c r="AK52" s="54">
        <v>0</v>
      </c>
      <c r="AL52" s="65">
        <v>0</v>
      </c>
      <c r="AM52" s="54">
        <v>0</v>
      </c>
      <c r="AN52" s="65">
        <v>0</v>
      </c>
      <c r="AO52" s="54">
        <v>0</v>
      </c>
      <c r="AP52" s="65">
        <v>0</v>
      </c>
      <c r="AQ52" s="54">
        <v>0</v>
      </c>
      <c r="AR52" s="65">
        <v>0</v>
      </c>
      <c r="AS52" s="54">
        <v>0</v>
      </c>
      <c r="AT52" s="65">
        <v>0</v>
      </c>
      <c r="AU52" s="54">
        <v>0</v>
      </c>
      <c r="AV52" s="65">
        <v>0</v>
      </c>
      <c r="AW52" s="54">
        <v>0</v>
      </c>
    </row>
    <row r="53" spans="1:135" s="5" customFormat="1" ht="15" customHeight="1" x14ac:dyDescent="0.35">
      <c r="A53" s="18" t="s">
        <v>25</v>
      </c>
      <c r="B53" s="19">
        <v>0</v>
      </c>
      <c r="C53" s="20">
        <v>0</v>
      </c>
      <c r="D53" s="41"/>
      <c r="E53" s="20"/>
      <c r="F53" s="41"/>
      <c r="G53" s="39"/>
      <c r="H53" s="19"/>
      <c r="I53" s="20"/>
      <c r="J53" s="21"/>
      <c r="K53" s="20"/>
      <c r="L53" s="21"/>
      <c r="M53" s="20"/>
      <c r="N53" s="21"/>
      <c r="O53" s="20"/>
      <c r="P53" s="21">
        <v>0</v>
      </c>
      <c r="Q53" s="20">
        <v>0</v>
      </c>
      <c r="R53" s="21">
        <v>0</v>
      </c>
      <c r="S53" s="20">
        <v>0</v>
      </c>
      <c r="T53" s="21">
        <v>0</v>
      </c>
      <c r="U53" s="20">
        <f>T53/$T$35*100</f>
        <v>0</v>
      </c>
      <c r="V53" s="21">
        <v>4.7359999999999998</v>
      </c>
      <c r="W53" s="20">
        <f>V53/$V$52*100</f>
        <v>0.23363356430300145</v>
      </c>
      <c r="X53" s="21">
        <v>177.91399999999999</v>
      </c>
      <c r="Y53" s="20">
        <f>X53/X50*100</f>
        <v>12.687091347713755</v>
      </c>
      <c r="Z53" s="45">
        <v>704.601</v>
      </c>
      <c r="AA53" s="20">
        <f>Z53/Z50*100</f>
        <v>28.25019064641765</v>
      </c>
      <c r="AB53" s="45">
        <v>548.92899999999997</v>
      </c>
      <c r="AC53" s="20">
        <v>27.102157739160571</v>
      </c>
      <c r="AD53" s="65">
        <v>357.84699999999998</v>
      </c>
      <c r="AE53" s="54">
        <v>22.664868747236934</v>
      </c>
      <c r="AF53" s="65">
        <v>0</v>
      </c>
      <c r="AG53" s="54">
        <v>-647.69939375828994</v>
      </c>
      <c r="AH53" s="65">
        <v>0</v>
      </c>
      <c r="AI53" s="54">
        <v>0</v>
      </c>
      <c r="AJ53" s="65">
        <v>0</v>
      </c>
      <c r="AK53" s="54">
        <v>0</v>
      </c>
      <c r="AL53" s="65">
        <v>0</v>
      </c>
      <c r="AM53" s="54">
        <v>0</v>
      </c>
      <c r="AN53" s="65">
        <v>0</v>
      </c>
      <c r="AO53" s="54">
        <v>0</v>
      </c>
      <c r="AP53" s="65">
        <v>0</v>
      </c>
      <c r="AQ53" s="54">
        <v>0</v>
      </c>
      <c r="AR53" s="65">
        <v>0</v>
      </c>
      <c r="AS53" s="54">
        <v>0</v>
      </c>
      <c r="AT53" s="65">
        <v>0</v>
      </c>
      <c r="AU53" s="54">
        <v>0</v>
      </c>
      <c r="AV53" s="65">
        <v>0</v>
      </c>
      <c r="AW53" s="54">
        <v>0</v>
      </c>
    </row>
    <row r="54" spans="1:135" s="5" customFormat="1" ht="15" customHeight="1" x14ac:dyDescent="0.35">
      <c r="A54" s="18" t="s">
        <v>5</v>
      </c>
      <c r="B54" s="19"/>
      <c r="C54" s="22"/>
      <c r="D54" s="41"/>
      <c r="E54" s="22"/>
      <c r="F54" s="41"/>
      <c r="G54" s="21"/>
      <c r="H54" s="19"/>
      <c r="I54" s="22"/>
      <c r="J54" s="21"/>
      <c r="K54" s="22"/>
      <c r="L54" s="21"/>
      <c r="M54" s="22"/>
      <c r="N54" s="21"/>
      <c r="O54" s="22"/>
      <c r="P54" s="21"/>
      <c r="Q54" s="22"/>
      <c r="R54" s="21"/>
      <c r="S54" s="22"/>
      <c r="T54" s="21"/>
      <c r="U54" s="22"/>
      <c r="V54" s="21"/>
      <c r="W54" s="22"/>
      <c r="X54" s="23"/>
      <c r="Y54" s="22"/>
      <c r="Z54" s="23"/>
      <c r="AA54" s="22"/>
      <c r="AB54" s="23"/>
      <c r="AC54" s="22"/>
      <c r="AD54" s="53"/>
      <c r="AE54" s="57"/>
      <c r="AF54" s="53"/>
      <c r="AG54" s="57"/>
      <c r="AH54" s="53"/>
      <c r="AI54" s="57"/>
      <c r="AJ54" s="53"/>
      <c r="AK54" s="57"/>
      <c r="AL54" s="53"/>
      <c r="AM54" s="57"/>
      <c r="AN54" s="53"/>
      <c r="AO54" s="57"/>
      <c r="AP54" s="53"/>
      <c r="AQ54" s="57"/>
      <c r="AR54" s="53"/>
      <c r="AS54" s="57"/>
      <c r="AT54" s="53"/>
      <c r="AU54" s="57"/>
      <c r="AV54" s="53"/>
      <c r="AW54" s="57"/>
    </row>
    <row r="55" spans="1:135" s="5" customFormat="1" ht="15" customHeight="1" x14ac:dyDescent="0.35">
      <c r="A55" s="18" t="s">
        <v>6</v>
      </c>
      <c r="B55" s="19">
        <f>SUM(B57+B58+B59)</f>
        <v>4294.6729999999998</v>
      </c>
      <c r="C55" s="20">
        <f>B55/$B$52*100</f>
        <v>98.771574435280257</v>
      </c>
      <c r="D55" s="41">
        <v>4105.567</v>
      </c>
      <c r="E55" s="20">
        <v>96.193129127474251</v>
      </c>
      <c r="F55" s="41">
        <v>4382.2749999999996</v>
      </c>
      <c r="G55" s="39">
        <v>101.32823687214598</v>
      </c>
      <c r="H55" s="19">
        <f>SUM(H57:H58)</f>
        <v>2133.808</v>
      </c>
      <c r="I55" s="20">
        <f>H55/$H$52*100</f>
        <v>100.24495042267336</v>
      </c>
      <c r="J55" s="21">
        <f>SUM(J57:J58)</f>
        <v>1789.9939999999999</v>
      </c>
      <c r="K55" s="20">
        <f>J55/$J$52*100</f>
        <v>99.211625202719404</v>
      </c>
      <c r="L55" s="21">
        <f>SUM(L57:L58)</f>
        <v>2113.636</v>
      </c>
      <c r="M55" s="20">
        <f>L55/$L$52*100</f>
        <v>99.906976920066342</v>
      </c>
      <c r="N55" s="21">
        <f>SUM(N57:N58)</f>
        <v>2121.9090000000001</v>
      </c>
      <c r="O55" s="20">
        <f>N55/$N$52*100</f>
        <v>99.588955007985774</v>
      </c>
      <c r="P55" s="21">
        <f>SUM(P57:P58)</f>
        <v>1923.193</v>
      </c>
      <c r="Q55" s="20">
        <f>P55/$P$52*100</f>
        <v>100.11749480461609</v>
      </c>
      <c r="R55" s="21">
        <f>SUM(R57:R58)</f>
        <v>2016.5640000000001</v>
      </c>
      <c r="S55" s="20">
        <f>R55/$R$52*100</f>
        <v>101.65091165346733</v>
      </c>
      <c r="T55" s="21">
        <f>SUM(T57:T58)</f>
        <v>1580.3019999999999</v>
      </c>
      <c r="U55" s="20">
        <f>T55/$T$52*100</f>
        <v>97.056673950667786</v>
      </c>
      <c r="V55" s="21">
        <f>SUM(V57:V58)</f>
        <v>2025.1</v>
      </c>
      <c r="W55" s="20">
        <f>V55/$V$52*100</f>
        <v>99.90104118876863</v>
      </c>
      <c r="X55" s="21">
        <v>1402.3230000000001</v>
      </c>
      <c r="Y55" s="20">
        <v>99.996434614756552</v>
      </c>
      <c r="Z55" s="21">
        <f>SUM(Z57:Z58)</f>
        <v>2494.1460000000002</v>
      </c>
      <c r="AA55" s="20">
        <f>Z55/Z50*100</f>
        <v>100</v>
      </c>
      <c r="AB55" s="21">
        <f>SUM(AB57:AB58)</f>
        <v>2025.4069999999999</v>
      </c>
      <c r="AC55" s="20">
        <f>AB55/AB50*100</f>
        <v>100</v>
      </c>
      <c r="AD55" s="53">
        <v>1578.8620000000001</v>
      </c>
      <c r="AE55" s="54">
        <v>100</v>
      </c>
      <c r="AF55" s="53">
        <v>0</v>
      </c>
      <c r="AG55" s="54">
        <v>-2857.7240000000002</v>
      </c>
      <c r="AH55" s="53">
        <v>0</v>
      </c>
      <c r="AI55" s="54">
        <v>0</v>
      </c>
      <c r="AJ55" s="53">
        <v>0</v>
      </c>
      <c r="AK55" s="54">
        <v>0</v>
      </c>
      <c r="AL55" s="53">
        <v>0</v>
      </c>
      <c r="AM55" s="54">
        <v>0</v>
      </c>
      <c r="AN55" s="53">
        <v>0</v>
      </c>
      <c r="AO55" s="54">
        <v>0</v>
      </c>
      <c r="AP55" s="53">
        <v>0</v>
      </c>
      <c r="AQ55" s="54">
        <v>0</v>
      </c>
      <c r="AR55" s="53">
        <v>0</v>
      </c>
      <c r="AS55" s="54">
        <v>0</v>
      </c>
      <c r="AT55" s="53">
        <v>0</v>
      </c>
      <c r="AU55" s="54">
        <v>0</v>
      </c>
      <c r="AV55" s="53">
        <v>0</v>
      </c>
      <c r="AW55" s="54">
        <v>0</v>
      </c>
    </row>
    <row r="56" spans="1:135" s="5" customFormat="1" ht="15" customHeight="1" x14ac:dyDescent="0.35">
      <c r="A56" s="18" t="s">
        <v>7</v>
      </c>
      <c r="B56" s="19"/>
      <c r="C56" s="22"/>
      <c r="D56" s="41"/>
      <c r="E56" s="22"/>
      <c r="F56" s="41"/>
      <c r="G56" s="21"/>
      <c r="H56" s="19"/>
      <c r="I56" s="22"/>
      <c r="J56" s="21"/>
      <c r="K56" s="22"/>
      <c r="L56" s="21"/>
      <c r="M56" s="22"/>
      <c r="N56" s="21"/>
      <c r="O56" s="22"/>
      <c r="P56" s="21"/>
      <c r="Q56" s="22"/>
      <c r="R56" s="21"/>
      <c r="S56" s="22"/>
      <c r="T56" s="21"/>
      <c r="U56" s="22"/>
      <c r="V56" s="21"/>
      <c r="W56" s="22"/>
      <c r="X56" s="23"/>
      <c r="Y56" s="22"/>
      <c r="Z56" s="23"/>
      <c r="AA56" s="22"/>
      <c r="AB56" s="23"/>
      <c r="AC56" s="22"/>
      <c r="AD56" s="53"/>
      <c r="AE56" s="57"/>
      <c r="AF56" s="53"/>
      <c r="AG56" s="57"/>
      <c r="AH56" s="53"/>
      <c r="AI56" s="57"/>
      <c r="AJ56" s="53"/>
      <c r="AK56" s="57"/>
      <c r="AL56" s="53"/>
      <c r="AM56" s="57"/>
      <c r="AN56" s="53"/>
      <c r="AO56" s="57"/>
      <c r="AP56" s="53"/>
      <c r="AQ56" s="57"/>
      <c r="AR56" s="53"/>
      <c r="AS56" s="57"/>
      <c r="AT56" s="53"/>
      <c r="AU56" s="57"/>
      <c r="AV56" s="53"/>
      <c r="AW56" s="57"/>
    </row>
    <row r="57" spans="1:135" s="24" customFormat="1" ht="15" customHeight="1" x14ac:dyDescent="0.35">
      <c r="A57" s="18" t="s">
        <v>8</v>
      </c>
      <c r="B57" s="19">
        <v>4294.6729999999998</v>
      </c>
      <c r="C57" s="20">
        <f t="shared" ref="C57:C62" si="31">B57/$B$52*100</f>
        <v>98.771574435280257</v>
      </c>
      <c r="D57" s="41">
        <v>4105.567</v>
      </c>
      <c r="E57" s="20">
        <v>96.193129127474251</v>
      </c>
      <c r="F57" s="41">
        <v>4382.2749999999996</v>
      </c>
      <c r="G57" s="39">
        <v>101.32823687214598</v>
      </c>
      <c r="H57" s="19">
        <v>2133.808</v>
      </c>
      <c r="I57" s="20">
        <f t="shared" ref="I57:I62" si="32">H57/$H$52*100</f>
        <v>100.24495042267336</v>
      </c>
      <c r="J57" s="21">
        <v>1789.9939999999999</v>
      </c>
      <c r="K57" s="20">
        <f t="shared" ref="K57:K62" si="33">J57/$J$52*100</f>
        <v>99.211625202719404</v>
      </c>
      <c r="L57" s="21">
        <v>2113.636</v>
      </c>
      <c r="M57" s="20">
        <f t="shared" ref="M57:M62" si="34">L57/$L$52*100</f>
        <v>99.906976920066342</v>
      </c>
      <c r="N57" s="21">
        <v>2121.9090000000001</v>
      </c>
      <c r="O57" s="20">
        <f t="shared" ref="O57:O62" si="35">N57/$N$52*100</f>
        <v>99.588955007985774</v>
      </c>
      <c r="P57" s="21">
        <v>1923.193</v>
      </c>
      <c r="Q57" s="20">
        <f t="shared" ref="Q57:Q62" si="36">P57/$P$52*100</f>
        <v>100.11749480461609</v>
      </c>
      <c r="R57" s="21">
        <v>2016.5640000000001</v>
      </c>
      <c r="S57" s="20">
        <f t="shared" ref="S57:S62" si="37">R57/$R$52*100</f>
        <v>101.65091165346733</v>
      </c>
      <c r="T57" s="21">
        <v>1580.3019999999999</v>
      </c>
      <c r="U57" s="20">
        <f t="shared" ref="U57:U62" si="38">T57/$T$52*100</f>
        <v>97.056673950667786</v>
      </c>
      <c r="V57" s="21">
        <v>2025.1</v>
      </c>
      <c r="W57" s="20">
        <f t="shared" ref="W57:W62" si="39">V57/$V$52*100</f>
        <v>99.90104118876863</v>
      </c>
      <c r="X57" s="21">
        <v>1402.3230000000001</v>
      </c>
      <c r="Y57" s="20">
        <v>99.996434614756552</v>
      </c>
      <c r="Z57" s="21">
        <v>2494.1460000000002</v>
      </c>
      <c r="AA57" s="20">
        <f>Z57/Z50*100</f>
        <v>100</v>
      </c>
      <c r="AB57" s="21">
        <v>2025.4069999999999</v>
      </c>
      <c r="AC57" s="20">
        <v>100</v>
      </c>
      <c r="AD57" s="53">
        <v>1578.8620000000001</v>
      </c>
      <c r="AE57" s="54">
        <v>100</v>
      </c>
      <c r="AF57" s="53">
        <v>0</v>
      </c>
      <c r="AG57" s="54">
        <v>-2857.7240000000002</v>
      </c>
      <c r="AH57" s="53">
        <v>0</v>
      </c>
      <c r="AI57" s="54">
        <v>0</v>
      </c>
      <c r="AJ57" s="53">
        <v>0</v>
      </c>
      <c r="AK57" s="54">
        <v>0</v>
      </c>
      <c r="AL57" s="53">
        <v>0</v>
      </c>
      <c r="AM57" s="54">
        <v>0</v>
      </c>
      <c r="AN57" s="53">
        <v>0</v>
      </c>
      <c r="AO57" s="54">
        <v>0</v>
      </c>
      <c r="AP57" s="53">
        <v>0</v>
      </c>
      <c r="AQ57" s="54">
        <v>0</v>
      </c>
      <c r="AR57" s="53">
        <v>0</v>
      </c>
      <c r="AS57" s="54">
        <v>0</v>
      </c>
      <c r="AT57" s="53">
        <v>0</v>
      </c>
      <c r="AU57" s="54">
        <v>0</v>
      </c>
      <c r="AV57" s="53">
        <v>0</v>
      </c>
      <c r="AW57" s="54">
        <v>0</v>
      </c>
    </row>
    <row r="58" spans="1:135" s="24" customFormat="1" ht="15" customHeight="1" x14ac:dyDescent="0.35">
      <c r="A58" s="18" t="s">
        <v>9</v>
      </c>
      <c r="B58" s="19">
        <v>0</v>
      </c>
      <c r="C58" s="20">
        <f t="shared" si="31"/>
        <v>0</v>
      </c>
      <c r="D58" s="41">
        <v>0</v>
      </c>
      <c r="E58" s="20">
        <v>0</v>
      </c>
      <c r="F58" s="41">
        <v>0</v>
      </c>
      <c r="G58" s="39">
        <v>0</v>
      </c>
      <c r="H58" s="19">
        <v>0</v>
      </c>
      <c r="I58" s="20">
        <f t="shared" si="32"/>
        <v>0</v>
      </c>
      <c r="J58" s="21">
        <v>0</v>
      </c>
      <c r="K58" s="20">
        <f t="shared" si="33"/>
        <v>0</v>
      </c>
      <c r="L58" s="21">
        <v>0</v>
      </c>
      <c r="M58" s="20">
        <f t="shared" si="34"/>
        <v>0</v>
      </c>
      <c r="N58" s="21">
        <v>0</v>
      </c>
      <c r="O58" s="20">
        <f t="shared" si="35"/>
        <v>0</v>
      </c>
      <c r="P58" s="21"/>
      <c r="Q58" s="20">
        <f t="shared" si="36"/>
        <v>0</v>
      </c>
      <c r="R58" s="21">
        <v>0</v>
      </c>
      <c r="S58" s="20">
        <f t="shared" si="37"/>
        <v>0</v>
      </c>
      <c r="T58" s="21">
        <v>0</v>
      </c>
      <c r="U58" s="20">
        <f t="shared" si="38"/>
        <v>0</v>
      </c>
      <c r="V58" s="21">
        <v>0</v>
      </c>
      <c r="W58" s="20">
        <f t="shared" si="39"/>
        <v>0</v>
      </c>
      <c r="X58" s="21">
        <v>0</v>
      </c>
      <c r="Y58" s="20">
        <f>X58/$T$52*100</f>
        <v>0</v>
      </c>
      <c r="Z58" s="21">
        <v>0</v>
      </c>
      <c r="AA58" s="20">
        <f>Z58/$T$52*100</f>
        <v>0</v>
      </c>
      <c r="AB58" s="21">
        <v>0</v>
      </c>
      <c r="AC58" s="20">
        <f>AB58/$T$52*100</f>
        <v>0</v>
      </c>
      <c r="AD58" s="53">
        <v>0</v>
      </c>
      <c r="AE58" s="54"/>
      <c r="AF58" s="53"/>
      <c r="AG58" s="54"/>
      <c r="AH58" s="53">
        <v>0</v>
      </c>
      <c r="AI58" s="54">
        <v>0</v>
      </c>
      <c r="AJ58" s="53">
        <v>0</v>
      </c>
      <c r="AK58" s="54">
        <v>0</v>
      </c>
      <c r="AL58" s="53">
        <v>0</v>
      </c>
      <c r="AM58" s="54">
        <v>0</v>
      </c>
      <c r="AN58" s="53">
        <v>0</v>
      </c>
      <c r="AO58" s="54">
        <v>0</v>
      </c>
      <c r="AP58" s="53">
        <v>0</v>
      </c>
      <c r="AQ58" s="54">
        <v>0</v>
      </c>
      <c r="AR58" s="53">
        <v>0</v>
      </c>
      <c r="AS58" s="54">
        <v>0</v>
      </c>
      <c r="AT58" s="53">
        <v>0</v>
      </c>
      <c r="AU58" s="54">
        <v>0</v>
      </c>
      <c r="AV58" s="53">
        <v>0</v>
      </c>
      <c r="AW58" s="54">
        <v>0</v>
      </c>
    </row>
    <row r="59" spans="1:135" s="24" customFormat="1" ht="15" customHeight="1" x14ac:dyDescent="0.35">
      <c r="A59" s="18" t="s">
        <v>10</v>
      </c>
      <c r="B59" s="19">
        <v>0</v>
      </c>
      <c r="C59" s="20">
        <f t="shared" si="31"/>
        <v>0</v>
      </c>
      <c r="D59" s="41">
        <v>0</v>
      </c>
      <c r="E59" s="20">
        <v>0</v>
      </c>
      <c r="F59" s="41">
        <v>0</v>
      </c>
      <c r="G59" s="39">
        <v>0</v>
      </c>
      <c r="H59" s="19">
        <v>0</v>
      </c>
      <c r="I59" s="20">
        <f t="shared" si="32"/>
        <v>0</v>
      </c>
      <c r="J59" s="21">
        <v>0</v>
      </c>
      <c r="K59" s="20">
        <f t="shared" si="33"/>
        <v>0</v>
      </c>
      <c r="L59" s="21">
        <v>0</v>
      </c>
      <c r="M59" s="20">
        <f t="shared" si="34"/>
        <v>0</v>
      </c>
      <c r="N59" s="21">
        <v>0</v>
      </c>
      <c r="O59" s="20">
        <f t="shared" si="35"/>
        <v>0</v>
      </c>
      <c r="P59" s="21">
        <v>0</v>
      </c>
      <c r="Q59" s="20">
        <f t="shared" si="36"/>
        <v>0</v>
      </c>
      <c r="R59" s="21">
        <v>0</v>
      </c>
      <c r="S59" s="20">
        <f t="shared" si="37"/>
        <v>0</v>
      </c>
      <c r="T59" s="21">
        <v>0</v>
      </c>
      <c r="U59" s="20">
        <f t="shared" si="38"/>
        <v>0</v>
      </c>
      <c r="V59" s="21">
        <v>0</v>
      </c>
      <c r="W59" s="20">
        <f t="shared" si="39"/>
        <v>0</v>
      </c>
      <c r="X59" s="21">
        <v>0</v>
      </c>
      <c r="Y59" s="20">
        <f>X59/$T$52*100</f>
        <v>0</v>
      </c>
      <c r="Z59" s="21">
        <v>0</v>
      </c>
      <c r="AA59" s="20">
        <f>Z59/$T$52*100</f>
        <v>0</v>
      </c>
      <c r="AB59" s="21">
        <v>0</v>
      </c>
      <c r="AC59" s="20">
        <f>AB59/$T$52*100</f>
        <v>0</v>
      </c>
      <c r="AD59" s="53">
        <v>0</v>
      </c>
      <c r="AE59" s="54"/>
      <c r="AF59" s="53">
        <v>0</v>
      </c>
      <c r="AG59" s="54"/>
      <c r="AH59" s="53">
        <v>0</v>
      </c>
      <c r="AI59" s="54">
        <v>0</v>
      </c>
      <c r="AJ59" s="53">
        <v>0</v>
      </c>
      <c r="AK59" s="54">
        <v>0</v>
      </c>
      <c r="AL59" s="53">
        <v>0</v>
      </c>
      <c r="AM59" s="54">
        <v>0</v>
      </c>
      <c r="AN59" s="53">
        <v>0</v>
      </c>
      <c r="AO59" s="54">
        <v>0</v>
      </c>
      <c r="AP59" s="53">
        <v>0</v>
      </c>
      <c r="AQ59" s="54">
        <v>0</v>
      </c>
      <c r="AR59" s="53">
        <v>0</v>
      </c>
      <c r="AS59" s="54">
        <v>0</v>
      </c>
      <c r="AT59" s="53">
        <v>0</v>
      </c>
      <c r="AU59" s="54">
        <v>0</v>
      </c>
      <c r="AV59" s="53">
        <v>0</v>
      </c>
      <c r="AW59" s="54">
        <v>0</v>
      </c>
    </row>
    <row r="60" spans="1:135" s="24" customFormat="1" ht="33" customHeight="1" x14ac:dyDescent="0.35">
      <c r="A60" s="25" t="s">
        <v>11</v>
      </c>
      <c r="B60" s="19">
        <v>0</v>
      </c>
      <c r="C60" s="20">
        <f t="shared" si="31"/>
        <v>0</v>
      </c>
      <c r="D60" s="43">
        <v>40.715000000000003</v>
      </c>
      <c r="E60" s="20">
        <v>0.95394941853953785</v>
      </c>
      <c r="F60" s="43">
        <v>27.696000000000002</v>
      </c>
      <c r="G60" s="39">
        <v>0.64039496572235999</v>
      </c>
      <c r="H60" s="19">
        <v>0</v>
      </c>
      <c r="I60" s="20">
        <f t="shared" si="32"/>
        <v>0</v>
      </c>
      <c r="J60" s="21">
        <v>0</v>
      </c>
      <c r="K60" s="20">
        <f t="shared" si="33"/>
        <v>0</v>
      </c>
      <c r="L60" s="21">
        <v>0</v>
      </c>
      <c r="M60" s="20">
        <f t="shared" si="34"/>
        <v>0</v>
      </c>
      <c r="N60" s="21">
        <v>0</v>
      </c>
      <c r="O60" s="20">
        <f t="shared" si="35"/>
        <v>0</v>
      </c>
      <c r="P60" s="21"/>
      <c r="Q60" s="20">
        <f t="shared" si="36"/>
        <v>0</v>
      </c>
      <c r="R60" s="21">
        <v>0</v>
      </c>
      <c r="S60" s="20">
        <f t="shared" si="37"/>
        <v>0</v>
      </c>
      <c r="T60" s="21">
        <v>0</v>
      </c>
      <c r="U60" s="20">
        <f t="shared" si="38"/>
        <v>0</v>
      </c>
      <c r="V60" s="21">
        <v>0</v>
      </c>
      <c r="W60" s="20">
        <f t="shared" si="39"/>
        <v>0</v>
      </c>
      <c r="X60" s="21">
        <v>0</v>
      </c>
      <c r="Y60" s="20">
        <f>X60/$T$52*100</f>
        <v>0</v>
      </c>
      <c r="Z60" s="21">
        <v>0</v>
      </c>
      <c r="AA60" s="20">
        <f>Z60/$T$52*100</f>
        <v>0</v>
      </c>
      <c r="AB60" s="21">
        <v>0</v>
      </c>
      <c r="AC60" s="20">
        <f>AB60/$T$52*100</f>
        <v>0</v>
      </c>
      <c r="AD60" s="53">
        <v>0</v>
      </c>
      <c r="AE60" s="54"/>
      <c r="AF60" s="53">
        <v>0</v>
      </c>
      <c r="AG60" s="54"/>
      <c r="AH60" s="53">
        <v>0</v>
      </c>
      <c r="AI60" s="54">
        <v>0</v>
      </c>
      <c r="AJ60" s="53">
        <v>0</v>
      </c>
      <c r="AK60" s="54">
        <v>0</v>
      </c>
      <c r="AL60" s="53">
        <v>0</v>
      </c>
      <c r="AM60" s="54">
        <v>0</v>
      </c>
      <c r="AN60" s="53">
        <v>0</v>
      </c>
      <c r="AO60" s="54">
        <v>0</v>
      </c>
      <c r="AP60" s="53">
        <v>0</v>
      </c>
      <c r="AQ60" s="54">
        <v>0</v>
      </c>
      <c r="AR60" s="53">
        <v>0</v>
      </c>
      <c r="AS60" s="54">
        <v>0</v>
      </c>
      <c r="AT60" s="53">
        <v>0</v>
      </c>
      <c r="AU60" s="54">
        <v>0</v>
      </c>
      <c r="AV60" s="53">
        <v>0</v>
      </c>
      <c r="AW60" s="54">
        <v>0</v>
      </c>
    </row>
    <row r="61" spans="1:135" s="24" customFormat="1" ht="15" customHeight="1" x14ac:dyDescent="0.35">
      <c r="A61" s="18" t="s">
        <v>12</v>
      </c>
      <c r="B61" s="19">
        <v>0</v>
      </c>
      <c r="C61" s="20">
        <f t="shared" si="31"/>
        <v>0</v>
      </c>
      <c r="D61" s="41">
        <v>52.670999999999999</v>
      </c>
      <c r="E61" s="20">
        <v>1.2340776083481761</v>
      </c>
      <c r="F61" s="41">
        <v>0.66200000000000003</v>
      </c>
      <c r="G61" s="39">
        <v>1.5306956503040236E-2</v>
      </c>
      <c r="H61" s="19">
        <v>0</v>
      </c>
      <c r="I61" s="20">
        <f t="shared" si="32"/>
        <v>0</v>
      </c>
      <c r="J61" s="21">
        <v>0</v>
      </c>
      <c r="K61" s="20">
        <f t="shared" si="33"/>
        <v>0</v>
      </c>
      <c r="L61" s="21">
        <v>0</v>
      </c>
      <c r="M61" s="20">
        <f t="shared" si="34"/>
        <v>0</v>
      </c>
      <c r="N61" s="21">
        <v>0</v>
      </c>
      <c r="O61" s="20">
        <f t="shared" si="35"/>
        <v>0</v>
      </c>
      <c r="P61" s="21"/>
      <c r="Q61" s="20">
        <f t="shared" si="36"/>
        <v>0</v>
      </c>
      <c r="R61" s="21">
        <v>0</v>
      </c>
      <c r="S61" s="20">
        <f t="shared" si="37"/>
        <v>0</v>
      </c>
      <c r="T61" s="21">
        <v>0</v>
      </c>
      <c r="U61" s="20">
        <f t="shared" si="38"/>
        <v>0</v>
      </c>
      <c r="V61" s="21">
        <v>0</v>
      </c>
      <c r="W61" s="20">
        <f t="shared" si="39"/>
        <v>0</v>
      </c>
      <c r="X61" s="21">
        <v>0</v>
      </c>
      <c r="Y61" s="20">
        <f>X61/$T$52*100</f>
        <v>0</v>
      </c>
      <c r="Z61" s="21">
        <v>0</v>
      </c>
      <c r="AA61" s="20">
        <f>Z61/$T$52*100</f>
        <v>0</v>
      </c>
      <c r="AB61" s="21">
        <v>0</v>
      </c>
      <c r="AC61" s="20">
        <f>AB61/$T$52*100</f>
        <v>0</v>
      </c>
      <c r="AD61" s="53">
        <v>0</v>
      </c>
      <c r="AE61" s="54"/>
      <c r="AF61" s="53">
        <v>0</v>
      </c>
      <c r="AG61" s="54"/>
      <c r="AH61" s="53">
        <v>0</v>
      </c>
      <c r="AI61" s="54">
        <v>0</v>
      </c>
      <c r="AJ61" s="53">
        <v>0</v>
      </c>
      <c r="AK61" s="54">
        <v>0</v>
      </c>
      <c r="AL61" s="53">
        <v>0</v>
      </c>
      <c r="AM61" s="54">
        <v>0</v>
      </c>
      <c r="AN61" s="53">
        <v>0</v>
      </c>
      <c r="AO61" s="54">
        <v>0</v>
      </c>
      <c r="AP61" s="53">
        <v>0</v>
      </c>
      <c r="AQ61" s="54">
        <v>0</v>
      </c>
      <c r="AR61" s="53">
        <v>0</v>
      </c>
      <c r="AS61" s="54">
        <v>0</v>
      </c>
      <c r="AT61" s="53">
        <v>0</v>
      </c>
      <c r="AU61" s="54">
        <v>0</v>
      </c>
      <c r="AV61" s="53">
        <v>0</v>
      </c>
      <c r="AW61" s="54">
        <v>0</v>
      </c>
    </row>
    <row r="62" spans="1:135" s="24" customFormat="1" ht="15" customHeight="1" x14ac:dyDescent="0.35">
      <c r="A62" s="24" t="s">
        <v>18</v>
      </c>
      <c r="B62" s="26">
        <f>SUM(B52-B55-B60-B61)</f>
        <v>53.413000000000466</v>
      </c>
      <c r="C62" s="28">
        <f t="shared" si="31"/>
        <v>1.2284255647197517</v>
      </c>
      <c r="D62" s="42">
        <v>69.093000000000274</v>
      </c>
      <c r="E62" s="28">
        <v>1.6188438456380336</v>
      </c>
      <c r="F62" s="42">
        <v>-85.802000000000007</v>
      </c>
      <c r="G62" s="40">
        <v>-1.9839387943713871</v>
      </c>
      <c r="H62" s="26">
        <v>-5.2140000000000004</v>
      </c>
      <c r="I62" s="28">
        <f t="shared" si="32"/>
        <v>-0.24495042267337033</v>
      </c>
      <c r="J62" s="27">
        <v>14.224</v>
      </c>
      <c r="K62" s="28">
        <f t="shared" si="33"/>
        <v>0.78837479728059467</v>
      </c>
      <c r="L62" s="27">
        <v>1.968</v>
      </c>
      <c r="M62" s="28">
        <f t="shared" si="34"/>
        <v>9.30230799336738E-2</v>
      </c>
      <c r="N62" s="27">
        <v>8.7579999999999991</v>
      </c>
      <c r="O62" s="28">
        <f t="shared" si="35"/>
        <v>0.41104499201423778</v>
      </c>
      <c r="P62" s="27">
        <v>-2.2570000000000001</v>
      </c>
      <c r="Q62" s="28">
        <f t="shared" si="36"/>
        <v>-0.117494804616083</v>
      </c>
      <c r="R62" s="27">
        <v>-32.750999999999998</v>
      </c>
      <c r="S62" s="28">
        <f t="shared" si="37"/>
        <v>-1.6509116534673376</v>
      </c>
      <c r="T62" s="26">
        <v>47.923999999999999</v>
      </c>
      <c r="U62" s="28">
        <f t="shared" si="38"/>
        <v>2.9433260493322182</v>
      </c>
      <c r="V62" s="27">
        <v>6.742</v>
      </c>
      <c r="W62" s="28">
        <f t="shared" si="39"/>
        <v>0.33259237553438253</v>
      </c>
      <c r="X62" s="27">
        <v>-28.684000000000001</v>
      </c>
      <c r="Y62" s="28">
        <v>-2.0453902064571978</v>
      </c>
      <c r="Z62" s="45">
        <v>22.75</v>
      </c>
      <c r="AA62" s="28">
        <f>Z62/Z50*100</f>
        <v>0.91213585732350877</v>
      </c>
      <c r="AB62" s="45">
        <v>-2.0190000000000001</v>
      </c>
      <c r="AC62" s="28">
        <v>-9.9683668516994367E-2</v>
      </c>
      <c r="AD62" s="65">
        <v>-147.404</v>
      </c>
      <c r="AE62" s="59">
        <v>-9.3360914380104152</v>
      </c>
      <c r="AF62" s="65">
        <v>0</v>
      </c>
      <c r="AG62" s="59"/>
      <c r="AH62" s="65">
        <v>0</v>
      </c>
      <c r="AI62" s="59">
        <v>0</v>
      </c>
      <c r="AJ62" s="65">
        <v>0</v>
      </c>
      <c r="AK62" s="59">
        <v>0</v>
      </c>
      <c r="AL62" s="65">
        <v>0</v>
      </c>
      <c r="AM62" s="59">
        <v>0</v>
      </c>
      <c r="AN62" s="65">
        <v>0</v>
      </c>
      <c r="AO62" s="59">
        <v>0</v>
      </c>
      <c r="AP62" s="65">
        <v>0</v>
      </c>
      <c r="AQ62" s="59">
        <v>0</v>
      </c>
      <c r="AR62" s="65">
        <v>0</v>
      </c>
      <c r="AS62" s="59">
        <v>0</v>
      </c>
      <c r="AT62" s="65">
        <v>0</v>
      </c>
      <c r="AU62" s="59">
        <v>0</v>
      </c>
      <c r="AV62" s="65">
        <v>0</v>
      </c>
      <c r="AW62" s="59">
        <v>0</v>
      </c>
    </row>
    <row r="63" spans="1:135" s="29" customFormat="1" ht="15" customHeight="1" x14ac:dyDescent="0.35">
      <c r="B63" s="30"/>
      <c r="C63" s="31"/>
      <c r="D63" s="30"/>
      <c r="E63" s="31"/>
      <c r="F63" s="32"/>
      <c r="G63" s="32"/>
      <c r="H63" s="30"/>
      <c r="I63" s="31"/>
      <c r="J63" s="32"/>
      <c r="K63" s="31"/>
      <c r="L63" s="32"/>
      <c r="M63" s="31"/>
      <c r="N63" s="32"/>
      <c r="O63" s="31"/>
      <c r="P63" s="32"/>
      <c r="Q63" s="31"/>
      <c r="R63" s="32"/>
      <c r="S63" s="31"/>
      <c r="T63" s="32"/>
      <c r="U63" s="31"/>
      <c r="V63" s="32"/>
      <c r="W63" s="31"/>
      <c r="X63" s="33"/>
      <c r="Y63" s="31"/>
      <c r="Z63" s="33"/>
      <c r="AA63" s="31"/>
      <c r="AB63" s="33"/>
      <c r="AC63" s="31"/>
      <c r="AD63" s="60"/>
      <c r="AE63" s="66"/>
      <c r="AF63" s="60"/>
      <c r="AG63" s="66"/>
      <c r="AH63" s="60"/>
      <c r="AI63" s="66"/>
      <c r="AJ63" s="60"/>
      <c r="AK63" s="66"/>
      <c r="AL63" s="60"/>
      <c r="AM63" s="66"/>
      <c r="AN63" s="60"/>
      <c r="AO63" s="66"/>
      <c r="AP63" s="60"/>
      <c r="AQ63" s="66"/>
      <c r="AR63" s="60"/>
      <c r="AS63" s="66"/>
      <c r="AT63" s="60"/>
      <c r="AU63" s="66"/>
      <c r="AV63" s="60"/>
      <c r="AW63" s="66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</row>
    <row r="64" spans="1:135" s="10" customFormat="1" ht="15" customHeight="1" x14ac:dyDescent="0.35">
      <c r="A64" s="12"/>
      <c r="B64" s="13"/>
      <c r="C64" s="14"/>
      <c r="D64" s="13"/>
      <c r="E64" s="14"/>
      <c r="F64" s="16"/>
      <c r="G64" s="16"/>
      <c r="H64" s="13"/>
      <c r="I64" s="14"/>
      <c r="J64" s="16"/>
      <c r="K64" s="14"/>
      <c r="L64" s="16"/>
      <c r="M64" s="14"/>
      <c r="N64" s="16"/>
      <c r="O64" s="14"/>
      <c r="P64" s="16"/>
      <c r="Q64" s="14"/>
      <c r="R64" s="16"/>
      <c r="S64" s="14"/>
      <c r="T64" s="16"/>
      <c r="U64" s="14"/>
      <c r="V64" s="16"/>
      <c r="W64" s="14"/>
      <c r="X64" s="34"/>
      <c r="Y64" s="14"/>
      <c r="Z64" s="34"/>
      <c r="AA64" s="14"/>
      <c r="AB64" s="34"/>
      <c r="AC64" s="14"/>
      <c r="AD64" s="62"/>
      <c r="AE64" s="63"/>
      <c r="AF64" s="62"/>
      <c r="AG64" s="63"/>
      <c r="AH64" s="62"/>
      <c r="AI64" s="63"/>
      <c r="AJ64" s="62"/>
      <c r="AK64" s="63"/>
      <c r="AL64" s="62"/>
      <c r="AM64" s="63"/>
      <c r="AN64" s="62"/>
      <c r="AO64" s="63"/>
      <c r="AP64" s="62"/>
      <c r="AQ64" s="63"/>
      <c r="AR64" s="62"/>
      <c r="AS64" s="63"/>
      <c r="AT64" s="62"/>
      <c r="AU64" s="63"/>
      <c r="AV64" s="62"/>
      <c r="AW64" s="63"/>
    </row>
    <row r="65" spans="1:135" s="10" customFormat="1" ht="15" customHeight="1" x14ac:dyDescent="0.35">
      <c r="A65" s="17" t="s">
        <v>26</v>
      </c>
      <c r="B65" s="13"/>
      <c r="C65" s="14"/>
      <c r="D65" s="13"/>
      <c r="E65" s="14"/>
      <c r="F65" s="16"/>
      <c r="G65" s="16"/>
      <c r="H65" s="13"/>
      <c r="I65" s="14"/>
      <c r="J65" s="16"/>
      <c r="K65" s="14"/>
      <c r="L65" s="16"/>
      <c r="M65" s="14"/>
      <c r="N65" s="16"/>
      <c r="O65" s="14"/>
      <c r="P65" s="16"/>
      <c r="Q65" s="14"/>
      <c r="R65" s="16"/>
      <c r="S65" s="14"/>
      <c r="T65" s="16"/>
      <c r="U65" s="14"/>
      <c r="V65" s="16"/>
      <c r="W65" s="14"/>
      <c r="X65" s="34"/>
      <c r="Y65" s="14"/>
      <c r="Z65" s="34"/>
      <c r="AA65" s="14"/>
      <c r="AB65" s="34"/>
      <c r="AC65" s="14"/>
      <c r="AD65" s="62"/>
      <c r="AE65" s="63"/>
      <c r="AF65" s="62"/>
      <c r="AG65" s="63"/>
      <c r="AH65" s="62"/>
      <c r="AI65" s="63"/>
      <c r="AJ65" s="62"/>
      <c r="AK65" s="63"/>
      <c r="AL65" s="62"/>
      <c r="AM65" s="63"/>
      <c r="AN65" s="62"/>
      <c r="AO65" s="63"/>
      <c r="AP65" s="62"/>
      <c r="AQ65" s="63"/>
      <c r="AR65" s="62"/>
      <c r="AS65" s="63"/>
      <c r="AT65" s="62"/>
      <c r="AU65" s="63"/>
      <c r="AV65" s="62"/>
      <c r="AW65" s="63"/>
    </row>
    <row r="66" spans="1:135" s="5" customFormat="1" ht="15" customHeight="1" x14ac:dyDescent="0.35">
      <c r="A66" s="18" t="s">
        <v>4</v>
      </c>
      <c r="B66" s="19">
        <v>356513.11599999998</v>
      </c>
      <c r="C66" s="20">
        <f>C68+C73+C74+C75</f>
        <v>100</v>
      </c>
      <c r="D66" s="41">
        <v>192738.74800000002</v>
      </c>
      <c r="E66" s="20">
        <v>100</v>
      </c>
      <c r="F66" s="41">
        <v>167660.266</v>
      </c>
      <c r="G66" s="39">
        <v>100.00020815903989</v>
      </c>
      <c r="H66" s="19">
        <v>177907.19299999997</v>
      </c>
      <c r="I66" s="20">
        <f>I68+I73+I74+I75</f>
        <v>100.00000000000001</v>
      </c>
      <c r="J66" s="21">
        <v>176321.27500000002</v>
      </c>
      <c r="K66" s="20">
        <f>K68+K73+K74+K75</f>
        <v>100</v>
      </c>
      <c r="L66" s="21">
        <f>SUM(L68+L73+L74+L75)</f>
        <v>180409.054</v>
      </c>
      <c r="M66" s="20">
        <f>M68+M73+M74+M75</f>
        <v>100</v>
      </c>
      <c r="N66" s="21">
        <f>SUM(N68+N73+N74+N75)</f>
        <v>175313.02000000005</v>
      </c>
      <c r="O66" s="20">
        <f>O68+O73+O74+O75</f>
        <v>100</v>
      </c>
      <c r="P66" s="21">
        <f>SUM(P68+P73+P74+P75)</f>
        <v>169857.14199999996</v>
      </c>
      <c r="Q66" s="20">
        <f>Q68+Q73+Q74+Q75</f>
        <v>100.00000000000001</v>
      </c>
      <c r="R66" s="21">
        <f>SUM(R68+R73+R74+R75)</f>
        <v>169402.54399999999</v>
      </c>
      <c r="S66" s="20">
        <f>S68+S73+S74+S75</f>
        <v>100</v>
      </c>
      <c r="T66" s="21">
        <f>SUM(T68+T73+T74+T75)</f>
        <v>176502.04799999998</v>
      </c>
      <c r="U66" s="20">
        <f>U68+U73+U74+U75</f>
        <v>100.00000000000003</v>
      </c>
      <c r="V66" s="21">
        <f>SUM(V68+V73+V74+V75)</f>
        <v>185431.74</v>
      </c>
      <c r="W66" s="20">
        <f>W68+W73+W74+W75</f>
        <v>100</v>
      </c>
      <c r="X66" s="21">
        <f>SUM(X68+X73+X74+X75)</f>
        <v>182995.35326099995</v>
      </c>
      <c r="Y66" s="20">
        <f>Y68+Y73+Y74+Y75</f>
        <v>100.00000000000001</v>
      </c>
      <c r="Z66" s="21">
        <f>SUM(Z68+Z73+Z74+Z75)</f>
        <v>178154.95157599999</v>
      </c>
      <c r="AA66" s="20">
        <f>AA68+AA73+AA74+AA75</f>
        <v>100.00000000000001</v>
      </c>
      <c r="AB66" s="21">
        <f>SUM(AB68+AB73+AB74+AB75)</f>
        <v>178065.375673</v>
      </c>
      <c r="AC66" s="20">
        <f>AC68+AC73+AC74+AC75</f>
        <v>100</v>
      </c>
      <c r="AD66" s="53">
        <v>171547</v>
      </c>
      <c r="AE66" s="54">
        <f>AE68+AE73+AE74+AE75</f>
        <v>100.00390856966314</v>
      </c>
      <c r="AF66" s="53">
        <f>AF8+AF22+AF35</f>
        <v>171285.70381599999</v>
      </c>
      <c r="AG66" s="54">
        <f>AG68+AG73+AG74+AG75</f>
        <v>100.2621778912133</v>
      </c>
      <c r="AH66" s="53">
        <f>AH8+AH22+AH35</f>
        <v>166257.55230500002</v>
      </c>
      <c r="AI66" s="54">
        <f>AI68+AI73+AI74+AI75</f>
        <v>100.00007604705364</v>
      </c>
      <c r="AJ66" s="53">
        <f>AJ8+AJ22+AJ35</f>
        <v>131314.11623099999</v>
      </c>
      <c r="AK66" s="54">
        <f>AK68+AK73+AK74+AK75</f>
        <v>100.00037462685971</v>
      </c>
      <c r="AL66" s="53">
        <f>AL8+AL22+AL35</f>
        <v>107377.259563</v>
      </c>
      <c r="AM66" s="54">
        <f>AM68+AM73+AM74+AM75</f>
        <v>100.00000275291063</v>
      </c>
      <c r="AN66" s="53">
        <f>AN8+AN22+AN35+1</f>
        <v>126257.25300000001</v>
      </c>
      <c r="AO66" s="54">
        <f>AO68+AO73+AO74+AO75</f>
        <v>99.999980869099076</v>
      </c>
      <c r="AP66" s="53">
        <f>AP8+AP22+AP35</f>
        <v>130801</v>
      </c>
      <c r="AQ66" s="54">
        <f>AQ68+AQ73+AQ74+AQ75</f>
        <v>100.00076452014893</v>
      </c>
      <c r="AR66" s="53">
        <f>AR8+AR22+AR35</f>
        <v>102254.48889200001</v>
      </c>
      <c r="AS66" s="54">
        <f>AS68+AS73+AS74+AS75</f>
        <v>99.996007440705768</v>
      </c>
      <c r="AT66" s="53">
        <f>AT8+AT22+AT35</f>
        <v>91941</v>
      </c>
      <c r="AU66" s="54">
        <f>AU68+AU73+AU74+AU75</f>
        <v>99.999495165377795</v>
      </c>
      <c r="AV66" s="53">
        <f>AV8+AV22+AV35</f>
        <v>84403</v>
      </c>
      <c r="AW66" s="54">
        <f>AW68+AW73+AW74+AW75</f>
        <v>99.99929149437817</v>
      </c>
    </row>
    <row r="67" spans="1:135" s="5" customFormat="1" ht="15" customHeight="1" x14ac:dyDescent="0.35">
      <c r="A67" s="18" t="s">
        <v>5</v>
      </c>
      <c r="B67" s="19"/>
      <c r="C67" s="22"/>
      <c r="D67" s="41"/>
      <c r="E67" s="22"/>
      <c r="F67" s="41"/>
      <c r="G67" s="21"/>
      <c r="H67" s="19"/>
      <c r="I67" s="22"/>
      <c r="J67" s="21"/>
      <c r="K67" s="22"/>
      <c r="L67" s="21"/>
      <c r="M67" s="22"/>
      <c r="N67" s="21"/>
      <c r="O67" s="22"/>
      <c r="P67" s="21"/>
      <c r="Q67" s="22"/>
      <c r="R67" s="21"/>
      <c r="S67" s="22"/>
      <c r="T67" s="21"/>
      <c r="U67" s="22"/>
      <c r="V67" s="21"/>
      <c r="W67" s="22"/>
      <c r="X67" s="23"/>
      <c r="Y67" s="22"/>
      <c r="Z67" s="23"/>
      <c r="AA67" s="22"/>
      <c r="AB67" s="23"/>
      <c r="AC67" s="22"/>
      <c r="AD67" s="53"/>
      <c r="AE67" s="57"/>
      <c r="AF67" s="53"/>
      <c r="AG67" s="57"/>
      <c r="AH67" s="53"/>
      <c r="AI67" s="57"/>
      <c r="AJ67" s="53"/>
      <c r="AK67" s="57"/>
      <c r="AL67" s="53"/>
      <c r="AM67" s="57"/>
      <c r="AN67" s="53"/>
      <c r="AO67" s="57"/>
      <c r="AP67" s="53"/>
      <c r="AQ67" s="57"/>
      <c r="AR67" s="53"/>
      <c r="AS67" s="57"/>
      <c r="AT67" s="53"/>
      <c r="AU67" s="57"/>
      <c r="AV67" s="53"/>
      <c r="AW67" s="57"/>
    </row>
    <row r="68" spans="1:135" s="5" customFormat="1" ht="15" customHeight="1" x14ac:dyDescent="0.35">
      <c r="A68" s="18" t="s">
        <v>6</v>
      </c>
      <c r="B68" s="19">
        <v>216975.11300000001</v>
      </c>
      <c r="C68" s="20">
        <f>B68/$B$66*100</f>
        <v>60.860345177314599</v>
      </c>
      <c r="D68" s="41">
        <v>164606.405</v>
      </c>
      <c r="E68" s="20">
        <v>85.40389864937795</v>
      </c>
      <c r="F68" s="41">
        <v>155160.29399999999</v>
      </c>
      <c r="G68" s="39">
        <v>92.544463695411281</v>
      </c>
      <c r="H68" s="19">
        <v>164884.49099999998</v>
      </c>
      <c r="I68" s="20">
        <f>H68/$H$66*100</f>
        <v>92.680058754004406</v>
      </c>
      <c r="J68" s="21">
        <v>162605.17700000003</v>
      </c>
      <c r="K68" s="20">
        <f>J68/$J$66*100</f>
        <v>92.220962558261903</v>
      </c>
      <c r="L68" s="21">
        <f>SUM(L70:L71)</f>
        <v>167000.34400000001</v>
      </c>
      <c r="M68" s="20">
        <f>L68/$L$66*100</f>
        <v>92.56760694504834</v>
      </c>
      <c r="N68" s="21">
        <f>SUM(N70:N71)</f>
        <v>160976.28200000004</v>
      </c>
      <c r="O68" s="20">
        <f>N68/$N$66*100</f>
        <v>91.822205789393166</v>
      </c>
      <c r="P68" s="21">
        <f>SUM(P70:P71)</f>
        <v>156056.99399999998</v>
      </c>
      <c r="Q68" s="20">
        <f>P68/$P$66*100</f>
        <v>91.875438478765886</v>
      </c>
      <c r="R68" s="21">
        <f>SUM(R70:R71)</f>
        <v>154609.15700000001</v>
      </c>
      <c r="S68" s="20">
        <f>R68/$R$66*100</f>
        <v>91.267317095308798</v>
      </c>
      <c r="T68" s="21">
        <f>SUM(T70:T71)</f>
        <v>160014.51300000001</v>
      </c>
      <c r="U68" s="20">
        <f>T68/$T$66*100</f>
        <v>90.65872878710168</v>
      </c>
      <c r="V68" s="21">
        <f>SUM(V70:V71)</f>
        <v>169361.503</v>
      </c>
      <c r="W68" s="20">
        <f>V68/$V$66*100</f>
        <v>91.333610416426012</v>
      </c>
      <c r="X68" s="21">
        <f>SUM(X70:X71)</f>
        <v>166586.54543199996</v>
      </c>
      <c r="Y68" s="20">
        <f>X68/X66*100</f>
        <v>91.033210659946832</v>
      </c>
      <c r="Z68" s="21">
        <f>SUM(Z70:Z71)</f>
        <v>161172.637667</v>
      </c>
      <c r="AA68" s="20">
        <f>Z68/Z66*100</f>
        <v>90.467672237695055</v>
      </c>
      <c r="AB68" s="21">
        <f>SUM(AB70:AB71)</f>
        <v>161354.14487800002</v>
      </c>
      <c r="AC68" s="20">
        <f>AB68/AB66*100</f>
        <v>90.615114964467566</v>
      </c>
      <c r="AD68" s="53">
        <f>SUM(AD70:AD71)</f>
        <v>156923.80361900001</v>
      </c>
      <c r="AE68" s="54">
        <f>AD68/AD66*100</f>
        <v>91.475690987892548</v>
      </c>
      <c r="AF68" s="53">
        <f>SUM(AF70:AF71)</f>
        <v>155706.68026199</v>
      </c>
      <c r="AG68" s="54">
        <f>AF68/AF66*100</f>
        <v>90.904656251554172</v>
      </c>
      <c r="AH68" s="53">
        <f>SUM(AH70:AH71)</f>
        <v>150726.26472097001</v>
      </c>
      <c r="AI68" s="54">
        <f>AH68/AH66*100</f>
        <v>90.658296499194321</v>
      </c>
      <c r="AJ68" s="53">
        <f>SUM(AJ70:AJ71)</f>
        <v>117487.53120795</v>
      </c>
      <c r="AK68" s="54">
        <f>AJ68/AJ66*100</f>
        <v>89.470602689259167</v>
      </c>
      <c r="AL68" s="53">
        <f>SUM(AL70:AL71)</f>
        <v>95152.812986999998</v>
      </c>
      <c r="AM68" s="54">
        <f>AL68/AL66*100</f>
        <v>88.615423204363196</v>
      </c>
      <c r="AN68" s="53">
        <f>SUM(AN70:AN71)+1</f>
        <v>113555.39234985002</v>
      </c>
      <c r="AO68" s="54">
        <f>AN68/AN66*100</f>
        <v>89.939698236464892</v>
      </c>
      <c r="AP68" s="53">
        <f>SUM(AP70:AP71)</f>
        <v>118623</v>
      </c>
      <c r="AQ68" s="54">
        <f>AP68/AP66*100</f>
        <v>90.689673626348423</v>
      </c>
      <c r="AR68" s="53">
        <f>SUM(AR70:AR71)</f>
        <v>91630.022353899985</v>
      </c>
      <c r="AS68" s="54">
        <f>AR68/AR66*100</f>
        <v>89.609779821674664</v>
      </c>
      <c r="AT68" s="53">
        <v>82495</v>
      </c>
      <c r="AU68" s="54">
        <f>AT68/AT66*100</f>
        <v>89.726019947575082</v>
      </c>
      <c r="AV68" s="53">
        <f>AV70+AV71</f>
        <v>76510</v>
      </c>
      <c r="AW68" s="54">
        <f>AV68/AV66*100</f>
        <v>90.648436666943127</v>
      </c>
    </row>
    <row r="69" spans="1:135" s="5" customFormat="1" ht="15" customHeight="1" x14ac:dyDescent="0.35">
      <c r="A69" s="18" t="s">
        <v>7</v>
      </c>
      <c r="B69" s="19"/>
      <c r="C69" s="22"/>
      <c r="D69" s="41"/>
      <c r="E69" s="22"/>
      <c r="F69" s="41"/>
      <c r="G69" s="21"/>
      <c r="H69" s="19"/>
      <c r="I69" s="22"/>
      <c r="J69" s="21"/>
      <c r="K69" s="22"/>
      <c r="L69" s="21"/>
      <c r="M69" s="22"/>
      <c r="N69" s="21"/>
      <c r="O69" s="22"/>
      <c r="P69" s="21"/>
      <c r="Q69" s="22"/>
      <c r="R69" s="21"/>
      <c r="S69" s="22"/>
      <c r="T69" s="21"/>
      <c r="U69" s="22"/>
      <c r="V69" s="21"/>
      <c r="W69" s="22"/>
      <c r="X69" s="23"/>
      <c r="Y69" s="22"/>
      <c r="Z69" s="23"/>
      <c r="AA69" s="22"/>
      <c r="AB69" s="23"/>
      <c r="AC69" s="22"/>
      <c r="AD69" s="53"/>
      <c r="AE69" s="57"/>
      <c r="AF69" s="53"/>
      <c r="AG69" s="57"/>
      <c r="AH69" s="53"/>
      <c r="AI69" s="57"/>
      <c r="AJ69" s="53"/>
      <c r="AK69" s="57"/>
      <c r="AL69" s="53"/>
      <c r="AM69" s="57"/>
      <c r="AN69" s="53"/>
      <c r="AO69" s="57"/>
      <c r="AP69" s="53"/>
      <c r="AQ69" s="57"/>
      <c r="AR69" s="53"/>
      <c r="AS69" s="57"/>
      <c r="AT69" s="53"/>
      <c r="AU69" s="57"/>
      <c r="AV69" s="53"/>
      <c r="AW69" s="57"/>
    </row>
    <row r="70" spans="1:135" s="24" customFormat="1" ht="15" customHeight="1" x14ac:dyDescent="0.35">
      <c r="A70" s="18" t="s">
        <v>16</v>
      </c>
      <c r="B70" s="19">
        <v>187687.52299999999</v>
      </c>
      <c r="C70" s="20">
        <f t="shared" ref="C70:C75" si="40">B70/$B$66*100</f>
        <v>52.64533465298932</v>
      </c>
      <c r="D70" s="41">
        <v>156379.302</v>
      </c>
      <c r="E70" s="20">
        <v>81.135372945350852</v>
      </c>
      <c r="F70" s="41">
        <v>153164.40100000001</v>
      </c>
      <c r="G70" s="39">
        <v>91.354024811102235</v>
      </c>
      <c r="H70" s="19">
        <v>163162.13399999999</v>
      </c>
      <c r="I70" s="20">
        <f t="shared" ref="I70:I75" si="41">H70/$H$66*100</f>
        <v>91.711937695515218</v>
      </c>
      <c r="J70" s="21">
        <v>160981.97100000002</v>
      </c>
      <c r="K70" s="20">
        <f t="shared" ref="K70:K75" si="42">J70/$J$66*100</f>
        <v>91.300366901271559</v>
      </c>
      <c r="L70" s="21">
        <f>L12+L26+L40+L57</f>
        <v>165212.37900000002</v>
      </c>
      <c r="M70" s="20">
        <f t="shared" ref="M70:M75" si="43">L70/$L$66*100</f>
        <v>91.576545265849035</v>
      </c>
      <c r="N70" s="21">
        <f>N12+N26+N40+N57</f>
        <v>159392.33200000002</v>
      </c>
      <c r="O70" s="20">
        <f t="shared" ref="O70:O75" si="44">N70/$N$66*100</f>
        <v>90.918707578022435</v>
      </c>
      <c r="P70" s="21">
        <f>P12+P26+P40+P57</f>
        <v>153432.02199999997</v>
      </c>
      <c r="Q70" s="20">
        <f t="shared" ref="Q70:Q75" si="45">P70/$P$66*100</f>
        <v>90.330038639175967</v>
      </c>
      <c r="R70" s="21">
        <f>R12+R26+R40+R57</f>
        <v>151949.23500000002</v>
      </c>
      <c r="S70" s="20">
        <f t="shared" ref="S70:S75" si="46">R70/$R$66*100</f>
        <v>89.697138786770537</v>
      </c>
      <c r="T70" s="21">
        <f>T12+T26+T40+T57</f>
        <v>157373.47700000001</v>
      </c>
      <c r="U70" s="20">
        <f t="shared" ref="U70:U75" si="47">T70/$T$66*100</f>
        <v>89.162408472450153</v>
      </c>
      <c r="V70" s="21">
        <f>V12+V26+V40+V57</f>
        <v>166331.44500000001</v>
      </c>
      <c r="W70" s="20">
        <f t="shared" ref="W70:W75" si="48">V70/$V$66*100</f>
        <v>89.699554671708313</v>
      </c>
      <c r="X70" s="21">
        <v>164033.61212999996</v>
      </c>
      <c r="Y70" s="20">
        <f>X70/X66*100</f>
        <v>89.638129715810038</v>
      </c>
      <c r="Z70" s="21">
        <f>Z12+Z26+Z40+Z57</f>
        <v>159034.94468799999</v>
      </c>
      <c r="AA70" s="20">
        <f>Z70/Z66*100</f>
        <v>89.267765661936423</v>
      </c>
      <c r="AB70" s="21">
        <f>AB12+AB26+AB40+AB57</f>
        <v>159330.95467900002</v>
      </c>
      <c r="AC70" s="20">
        <f>AB70/AB66*100</f>
        <v>89.478908561985705</v>
      </c>
      <c r="AD70" s="53">
        <f>AD12+AD26+AD40+AD57</f>
        <v>155207.31501300001</v>
      </c>
      <c r="AE70" s="54">
        <f>AD70/AD66*100</f>
        <v>90.475097211259893</v>
      </c>
      <c r="AF70" s="53">
        <f>AF12+AF26+AF40+AF57</f>
        <v>153194.20384398999</v>
      </c>
      <c r="AG70" s="54">
        <f>AF70/AF66*100</f>
        <v>89.437822556724058</v>
      </c>
      <c r="AH70" s="53">
        <f>AH12+AH26+AH40+AH57</f>
        <v>148197.99576797002</v>
      </c>
      <c r="AI70" s="54">
        <f>AH70/AH66*100</f>
        <v>89.13760230037569</v>
      </c>
      <c r="AJ70" s="53">
        <f>AJ12+AJ26+AJ40+AJ57</f>
        <v>115010.39344094999</v>
      </c>
      <c r="AK70" s="54">
        <f>AJ70/AJ66*100</f>
        <v>87.584181154317449</v>
      </c>
      <c r="AL70" s="53">
        <f>AL12+AL26+AL40+AL57</f>
        <v>93074.602236999999</v>
      </c>
      <c r="AM70" s="54">
        <f>AL70/AL66*100</f>
        <v>86.679994084214457</v>
      </c>
      <c r="AN70" s="53">
        <f>AN12+AN26+AN40+AN57+1</f>
        <v>111530.30433985002</v>
      </c>
      <c r="AO70" s="54">
        <f>AN70/AN66*100</f>
        <v>88.335760274976053</v>
      </c>
      <c r="AP70" s="53">
        <f>AP12+AP26+AP40+AP57+1</f>
        <v>116920</v>
      </c>
      <c r="AQ70" s="54">
        <f>AP70/AP66*100</f>
        <v>89.387695812723138</v>
      </c>
      <c r="AR70" s="53">
        <f>AR12+AR26+AR40+AR57</f>
        <v>89930.91866689999</v>
      </c>
      <c r="AS70" s="54">
        <f>AR70/AR66*100</f>
        <v>87.948137672355855</v>
      </c>
      <c r="AT70" s="53">
        <v>80925</v>
      </c>
      <c r="AU70" s="54">
        <f>AT70/AT66*100</f>
        <v>88.018403106339932</v>
      </c>
      <c r="AV70" s="53">
        <v>75036</v>
      </c>
      <c r="AW70" s="54">
        <f>AV70/AV66*100</f>
        <v>88.902053244552917</v>
      </c>
    </row>
    <row r="71" spans="1:135" s="24" customFormat="1" ht="15" customHeight="1" x14ac:dyDescent="0.35">
      <c r="A71" s="18" t="s">
        <v>9</v>
      </c>
      <c r="B71" s="19">
        <v>15287.59</v>
      </c>
      <c r="C71" s="20">
        <f t="shared" si="40"/>
        <v>4.2880862761862604</v>
      </c>
      <c r="D71" s="41">
        <v>7680.2280000000001</v>
      </c>
      <c r="E71" s="20">
        <v>3.9847867020491381</v>
      </c>
      <c r="F71" s="41">
        <v>1995.893</v>
      </c>
      <c r="G71" s="39">
        <v>1.1904388843090588</v>
      </c>
      <c r="H71" s="19">
        <v>1722.357</v>
      </c>
      <c r="I71" s="20">
        <f t="shared" si="41"/>
        <v>0.96812105848918661</v>
      </c>
      <c r="J71" s="21">
        <v>1623.2060000000001</v>
      </c>
      <c r="K71" s="20">
        <f t="shared" si="42"/>
        <v>0.92059565699034329</v>
      </c>
      <c r="L71" s="21">
        <f>L13+L27+L41+L58</f>
        <v>1787.9650000000001</v>
      </c>
      <c r="M71" s="20">
        <f t="shared" si="43"/>
        <v>0.99106167919931554</v>
      </c>
      <c r="N71" s="21">
        <f>N13+N27+N41+N58</f>
        <v>1583.95</v>
      </c>
      <c r="O71" s="20">
        <f t="shared" si="44"/>
        <v>0.90349821137072406</v>
      </c>
      <c r="P71" s="21">
        <f>P13+P27+P41+P58</f>
        <v>2624.9719999999998</v>
      </c>
      <c r="Q71" s="20">
        <f t="shared" si="45"/>
        <v>1.5453998395899069</v>
      </c>
      <c r="R71" s="21">
        <f>R13+R27+R41+R58</f>
        <v>2659.922</v>
      </c>
      <c r="S71" s="20">
        <f t="shared" si="46"/>
        <v>1.5701783085382708</v>
      </c>
      <c r="T71" s="21">
        <f>T13+T27+T41+T58</f>
        <v>2641.0360000000001</v>
      </c>
      <c r="U71" s="20">
        <f t="shared" si="47"/>
        <v>1.4963203146515331</v>
      </c>
      <c r="V71" s="21">
        <f>V13+V27+V41+V58</f>
        <v>3030.058</v>
      </c>
      <c r="W71" s="20">
        <f t="shared" si="48"/>
        <v>1.6340557447177058</v>
      </c>
      <c r="X71" s="21">
        <v>2552.9333019999999</v>
      </c>
      <c r="Y71" s="20">
        <f>X71/X66*100</f>
        <v>1.3950809441367833</v>
      </c>
      <c r="Z71" s="21">
        <f>Z13+Z27+Z41+Z58</f>
        <v>2137.6929790000004</v>
      </c>
      <c r="AA71" s="20">
        <f>Z71/Z66*100</f>
        <v>1.1999065757586151</v>
      </c>
      <c r="AB71" s="21">
        <f>AB13+AB27+AB41+AB58</f>
        <v>2023.1901990000001</v>
      </c>
      <c r="AC71" s="20">
        <f>AB71/AB66*100</f>
        <v>1.1362064024818586</v>
      </c>
      <c r="AD71" s="53">
        <f>AD13+AD27+AD41+AD58</f>
        <v>1716.4886059999999</v>
      </c>
      <c r="AE71" s="54">
        <f>AD71/AD66*100</f>
        <v>1.0005937766326429</v>
      </c>
      <c r="AF71" s="53">
        <f>AF13+AF27+AF41+AF58</f>
        <v>2512.4764180000002</v>
      </c>
      <c r="AG71" s="54">
        <f>AF71/AF66*100</f>
        <v>1.4668336948301153</v>
      </c>
      <c r="AH71" s="53">
        <f>AH13+AH27+AH41+AH58</f>
        <v>2528.2689529999998</v>
      </c>
      <c r="AI71" s="54">
        <f>AH71/AH66*100</f>
        <v>1.5206941988186391</v>
      </c>
      <c r="AJ71" s="53">
        <f>AJ13+AJ27+AJ41+AJ58</f>
        <v>2477.1377670000002</v>
      </c>
      <c r="AK71" s="54">
        <f>AJ71/AJ66*100</f>
        <v>1.8864215349417321</v>
      </c>
      <c r="AL71" s="53">
        <f>AL13+AL27+AL41+AL58</f>
        <v>2078.2107500000002</v>
      </c>
      <c r="AM71" s="54">
        <f>AL71/AL66*100</f>
        <v>1.9354291201487406</v>
      </c>
      <c r="AN71" s="53">
        <f>AN13+AN27+AN41+AN58</f>
        <v>2024.0880099999999</v>
      </c>
      <c r="AO71" s="54">
        <f>AN71/AN66*100</f>
        <v>1.6031459277828575</v>
      </c>
      <c r="AP71" s="53">
        <f>AP13+AP27+AP41+AP58</f>
        <v>1703</v>
      </c>
      <c r="AQ71" s="54">
        <f>AP71/AP66*100</f>
        <v>1.301977813625278</v>
      </c>
      <c r="AR71" s="53">
        <f>AR13+AR27+AR41+AR58</f>
        <v>1699.1036869999998</v>
      </c>
      <c r="AS71" s="54">
        <f>AR71/AR66*100</f>
        <v>1.6616421493188169</v>
      </c>
      <c r="AT71" s="53">
        <v>1570</v>
      </c>
      <c r="AU71" s="54">
        <f>AT71/AT66*100</f>
        <v>1.7076168412351398</v>
      </c>
      <c r="AV71" s="53">
        <v>1474</v>
      </c>
      <c r="AW71" s="54">
        <f>AV71/AV66*100</f>
        <v>1.7463834223901995</v>
      </c>
    </row>
    <row r="72" spans="1:135" s="24" customFormat="1" ht="15" customHeight="1" x14ac:dyDescent="0.35">
      <c r="A72" s="18" t="s">
        <v>17</v>
      </c>
      <c r="B72" s="19">
        <v>14000</v>
      </c>
      <c r="C72" s="20">
        <f t="shared" si="40"/>
        <v>3.9269242481390223</v>
      </c>
      <c r="D72" s="41">
        <v>546.875</v>
      </c>
      <c r="E72" s="20">
        <v>0.28373900197795199</v>
      </c>
      <c r="F72" s="41">
        <v>0</v>
      </c>
      <c r="G72" s="39">
        <v>0</v>
      </c>
      <c r="H72" s="19">
        <v>0</v>
      </c>
      <c r="I72" s="20">
        <f t="shared" si="41"/>
        <v>0</v>
      </c>
      <c r="J72" s="21">
        <v>0</v>
      </c>
      <c r="K72" s="20">
        <f t="shared" si="42"/>
        <v>0</v>
      </c>
      <c r="L72" s="21">
        <f>L14+L28+L42+L59</f>
        <v>0</v>
      </c>
      <c r="M72" s="20">
        <f t="shared" si="43"/>
        <v>0</v>
      </c>
      <c r="N72" s="21">
        <f>N14+N28+N42+N59</f>
        <v>0</v>
      </c>
      <c r="O72" s="20">
        <f t="shared" si="44"/>
        <v>0</v>
      </c>
      <c r="P72" s="21">
        <f>P14+P28+P42+P59</f>
        <v>0</v>
      </c>
      <c r="Q72" s="20">
        <f t="shared" si="45"/>
        <v>0</v>
      </c>
      <c r="R72" s="21">
        <f>R14+R28+R42+R59</f>
        <v>0</v>
      </c>
      <c r="S72" s="20">
        <f t="shared" si="46"/>
        <v>0</v>
      </c>
      <c r="T72" s="21">
        <f>T14+T28+T42+T59</f>
        <v>0</v>
      </c>
      <c r="U72" s="20">
        <f t="shared" si="47"/>
        <v>0</v>
      </c>
      <c r="V72" s="21">
        <f>V14+V28+V42+V59</f>
        <v>0</v>
      </c>
      <c r="W72" s="20">
        <f t="shared" si="48"/>
        <v>0</v>
      </c>
      <c r="X72" s="21"/>
      <c r="Y72" s="20">
        <f t="shared" ref="Y72" si="49">X72/$T$66*100</f>
        <v>0</v>
      </c>
      <c r="Z72" s="21"/>
      <c r="AA72" s="20">
        <f t="shared" ref="AA72" si="50">Z72/$T$66*100</f>
        <v>0</v>
      </c>
      <c r="AB72" s="21"/>
      <c r="AC72" s="20">
        <f t="shared" ref="AC72" si="51">AB72/$T$66*100</f>
        <v>0</v>
      </c>
      <c r="AD72" s="53"/>
      <c r="AE72" s="54">
        <f t="shared" ref="AE72" si="52">AD72/$T$66*100</f>
        <v>0</v>
      </c>
      <c r="AF72" s="53"/>
      <c r="AG72" s="54">
        <f t="shared" ref="AG72" si="53">AF72/$T$66*100</f>
        <v>0</v>
      </c>
      <c r="AH72" s="53"/>
      <c r="AI72" s="54">
        <f>AH72/$T$66*100</f>
        <v>0</v>
      </c>
      <c r="AJ72" s="53"/>
      <c r="AK72" s="54">
        <f>AJ72/$T$66*100</f>
        <v>0</v>
      </c>
      <c r="AL72" s="53"/>
      <c r="AM72" s="54">
        <f>AL72/$T$66*100</f>
        <v>0</v>
      </c>
      <c r="AN72" s="53"/>
      <c r="AO72" s="54">
        <f>AN72/$T$66*100</f>
        <v>0</v>
      </c>
      <c r="AP72" s="53"/>
      <c r="AQ72" s="54">
        <f>AP72/$T$66*100</f>
        <v>0</v>
      </c>
      <c r="AR72" s="53"/>
      <c r="AS72" s="54">
        <f>AR72/$U$66*100</f>
        <v>0</v>
      </c>
      <c r="AT72" s="53"/>
      <c r="AU72" s="54">
        <f>AT72/$U$66*100</f>
        <v>0</v>
      </c>
      <c r="AV72" s="53">
        <v>0</v>
      </c>
      <c r="AW72" s="54">
        <f>AV72/$U$66*100</f>
        <v>0</v>
      </c>
    </row>
    <row r="73" spans="1:135" s="24" customFormat="1" ht="30.75" customHeight="1" x14ac:dyDescent="0.35">
      <c r="A73" s="25" t="s">
        <v>11</v>
      </c>
      <c r="B73" s="19">
        <v>108534.226</v>
      </c>
      <c r="C73" s="20">
        <f t="shared" si="40"/>
        <v>30.443263130885768</v>
      </c>
      <c r="D73" s="43">
        <v>22992.691999999999</v>
      </c>
      <c r="E73" s="20">
        <v>11.929460079298636</v>
      </c>
      <c r="F73" s="43">
        <v>12085</v>
      </c>
      <c r="G73" s="39">
        <v>7.2080286452605291</v>
      </c>
      <c r="H73" s="19">
        <v>12261.528</v>
      </c>
      <c r="I73" s="20">
        <f t="shared" si="41"/>
        <v>6.892092328161235</v>
      </c>
      <c r="J73" s="21">
        <v>12905.373</v>
      </c>
      <c r="K73" s="20">
        <f t="shared" si="42"/>
        <v>7.3192375678998456</v>
      </c>
      <c r="L73" s="21">
        <f>L15+L29+L43+L60</f>
        <v>12568.234</v>
      </c>
      <c r="M73" s="20">
        <f t="shared" si="43"/>
        <v>6.9665206492352656</v>
      </c>
      <c r="N73" s="21">
        <f>N15+N29+N43+N60</f>
        <v>13452.594000000001</v>
      </c>
      <c r="O73" s="20">
        <f t="shared" si="44"/>
        <v>7.6734711432157168</v>
      </c>
      <c r="P73" s="21">
        <f>P15+P29+P43+P60</f>
        <v>13023.602999999999</v>
      </c>
      <c r="Q73" s="20">
        <f t="shared" si="45"/>
        <v>7.6673861614838676</v>
      </c>
      <c r="R73" s="21">
        <f>R15+R29+R43+R60</f>
        <v>14082.444</v>
      </c>
      <c r="S73" s="20">
        <f t="shared" si="46"/>
        <v>8.3130062084545795</v>
      </c>
      <c r="T73" s="21">
        <f>T15+T29+T43+T60</f>
        <v>15490.493</v>
      </c>
      <c r="U73" s="20">
        <f t="shared" si="47"/>
        <v>8.7763814502594339</v>
      </c>
      <c r="V73" s="21">
        <f>V15+V29+V43+V60</f>
        <v>15071.066000000001</v>
      </c>
      <c r="W73" s="20">
        <f t="shared" si="48"/>
        <v>8.1275546462541968</v>
      </c>
      <c r="X73" s="21">
        <f>X15+X29+X43+X60</f>
        <v>15498.676719000005</v>
      </c>
      <c r="Y73" s="20">
        <f>X73/X66*100</f>
        <v>8.469437306910617</v>
      </c>
      <c r="Z73" s="21">
        <f>Z15+Z29+Z43+Z60</f>
        <v>15029.427329000006</v>
      </c>
      <c r="AA73" s="20">
        <f>Z73/Z66*100</f>
        <v>8.4361547046805079</v>
      </c>
      <c r="AB73" s="21">
        <f>AB15+AB29+AB43+AB60</f>
        <v>14869.607134999998</v>
      </c>
      <c r="AC73" s="20">
        <f>AB73/AB66*100</f>
        <v>8.35064485658717</v>
      </c>
      <c r="AD73" s="53">
        <f>AD15+AD29+AD43+AD60</f>
        <v>14192.913424999999</v>
      </c>
      <c r="AE73" s="54">
        <f>AD73/AD66*100</f>
        <v>8.2734838994561244</v>
      </c>
      <c r="AF73" s="53">
        <f>AF15+AF29+AF43+AF60</f>
        <v>14736.529414999994</v>
      </c>
      <c r="AG73" s="54">
        <f>AF73/AF66*100</f>
        <v>8.6034789166236525</v>
      </c>
      <c r="AH73" s="53">
        <f>AH15+AH29+AH43+AH60</f>
        <v>14645.102388000007</v>
      </c>
      <c r="AI73" s="54">
        <f>AH73/AH66*100</f>
        <v>8.8086839875601672</v>
      </c>
      <c r="AJ73" s="53">
        <f>AJ15+AJ29+AJ43+AJ60</f>
        <v>13163.082511000002</v>
      </c>
      <c r="AK73" s="54">
        <f>AJ73/AJ66*100</f>
        <v>10.024118418346044</v>
      </c>
      <c r="AL73" s="53">
        <f>AL15+AL29+AL43+AL60</f>
        <v>11486.148352000002</v>
      </c>
      <c r="AM73" s="54">
        <f>AL73/AL66*100</f>
        <v>10.69700269754127</v>
      </c>
      <c r="AN73" s="53">
        <f>AN15+AN29+AN43+AN60-1</f>
        <v>11941.221</v>
      </c>
      <c r="AO73" s="54">
        <f>AN73/AN66*100</f>
        <v>9.457849522514163</v>
      </c>
      <c r="AP73" s="53">
        <f>AP15+AP29+AP43+AP60</f>
        <v>11492</v>
      </c>
      <c r="AQ73" s="54">
        <f>AP73/AP66*100</f>
        <v>8.7858655514866086</v>
      </c>
      <c r="AR73" s="53">
        <f>AR15+AR29+AR43+AR60</f>
        <v>9840.4093020000018</v>
      </c>
      <c r="AS73" s="54">
        <f>AR73/AR66*100</f>
        <v>9.6234496975417159</v>
      </c>
      <c r="AT73" s="53">
        <v>8787</v>
      </c>
      <c r="AU73" s="54">
        <f>AT73/AT66*100</f>
        <v>9.5572160407217659</v>
      </c>
      <c r="AV73" s="53">
        <f>7336.668</f>
        <v>7336.6679999999997</v>
      </c>
      <c r="AW73" s="54">
        <f>AV73/AV66*100</f>
        <v>8.6924256246815865</v>
      </c>
    </row>
    <row r="74" spans="1:135" s="24" customFormat="1" ht="15" customHeight="1" x14ac:dyDescent="0.35">
      <c r="A74" s="18" t="s">
        <v>12</v>
      </c>
      <c r="B74" s="19">
        <v>31993.352999999999</v>
      </c>
      <c r="C74" s="20">
        <f t="shared" si="40"/>
        <v>8.9739624053550955</v>
      </c>
      <c r="D74" s="41">
        <v>4963.491</v>
      </c>
      <c r="E74" s="20">
        <v>2.5752429397331142</v>
      </c>
      <c r="F74" s="41">
        <v>662.33500000000004</v>
      </c>
      <c r="G74" s="39">
        <v>0.39504589596678802</v>
      </c>
      <c r="H74" s="19">
        <v>715.19600000000003</v>
      </c>
      <c r="I74" s="20">
        <f t="shared" si="41"/>
        <v>0.40200510611170182</v>
      </c>
      <c r="J74" s="21">
        <v>849.13</v>
      </c>
      <c r="K74" s="20">
        <f t="shared" si="42"/>
        <v>0.48158113647941797</v>
      </c>
      <c r="L74" s="21">
        <f>L16+L30+L44+L61</f>
        <v>876.21399999999994</v>
      </c>
      <c r="M74" s="20">
        <f t="shared" si="43"/>
        <v>0.48568183279759336</v>
      </c>
      <c r="N74" s="21">
        <f>N16+N30+N44+N61</f>
        <v>751.90699999999993</v>
      </c>
      <c r="O74" s="20">
        <f t="shared" si="44"/>
        <v>0.42889398631088538</v>
      </c>
      <c r="P74" s="21">
        <f>P16+P30+P44+P61</f>
        <v>816.94900000000007</v>
      </c>
      <c r="Q74" s="20">
        <f t="shared" si="45"/>
        <v>0.48096240780973476</v>
      </c>
      <c r="R74" s="21">
        <f>R16+R30+R44+R61</f>
        <v>786.66300000000001</v>
      </c>
      <c r="S74" s="20">
        <f t="shared" si="46"/>
        <v>0.46437496239725895</v>
      </c>
      <c r="T74" s="21">
        <f>T16+T30+T44+T61</f>
        <v>803.86799999999994</v>
      </c>
      <c r="U74" s="20">
        <f t="shared" si="47"/>
        <v>0.45544400708596877</v>
      </c>
      <c r="V74" s="21">
        <f>V16+V30+V44+V61</f>
        <v>1013.825</v>
      </c>
      <c r="W74" s="20">
        <f t="shared" si="48"/>
        <v>0.54673757577855875</v>
      </c>
      <c r="X74" s="21">
        <f>X16+X30+X44+X61</f>
        <v>909.34701000000007</v>
      </c>
      <c r="Y74" s="20">
        <f>X74/X66*100</f>
        <v>0.49692355231721641</v>
      </c>
      <c r="Z74" s="21">
        <f>Z16+Z30+Z44+Z61</f>
        <v>1902.1501800000001</v>
      </c>
      <c r="AA74" s="20">
        <f>Z74/Z66*100</f>
        <v>1.0676942533301144</v>
      </c>
      <c r="AB74" s="21">
        <f>AB16+AB30+AB44+AB61</f>
        <v>1616.3376600000001</v>
      </c>
      <c r="AC74" s="20">
        <f>AB74/AB66*100</f>
        <v>0.90772147807569803</v>
      </c>
      <c r="AD74" s="53">
        <f>AD16+AD30+AD44+AD61</f>
        <v>776.98798999999985</v>
      </c>
      <c r="AE74" s="54">
        <f>AD74/AD66*100</f>
        <v>0.45293009495939879</v>
      </c>
      <c r="AF74" s="53">
        <f>AF16+AF30+AF44+AF61</f>
        <v>789.06601999999998</v>
      </c>
      <c r="AG74" s="54">
        <f>AF74/AF66*100</f>
        <v>0.46067243349604781</v>
      </c>
      <c r="AH74" s="53">
        <f>AH16+AH30+AH44+AH61</f>
        <v>871.09753999999975</v>
      </c>
      <c r="AI74" s="54">
        <f>AH74/AH66*100</f>
        <v>0.52394464367066385</v>
      </c>
      <c r="AJ74" s="53">
        <f>AJ16+AJ30+AJ44+AJ61</f>
        <v>745.52222000000006</v>
      </c>
      <c r="AK74" s="54">
        <f>AJ74/AJ66*100</f>
        <v>0.5677395861146578</v>
      </c>
      <c r="AL74" s="53">
        <f>AL16+AL30+AL44+AL61</f>
        <v>723.53377999999998</v>
      </c>
      <c r="AM74" s="54">
        <f>AL74/AL66*100</f>
        <v>0.67382403215039288</v>
      </c>
      <c r="AN74" s="53">
        <f>AN16+AN30+AN44+AN61-1</f>
        <v>663.65149599999995</v>
      </c>
      <c r="AO74" s="54">
        <f>AN74/AN66*100</f>
        <v>0.52563435385371471</v>
      </c>
      <c r="AP74" s="53">
        <f>AP16+AP30+AP44+AP61</f>
        <v>752</v>
      </c>
      <c r="AQ74" s="54">
        <f>AP74/AP66*100</f>
        <v>0.57491915199425081</v>
      </c>
      <c r="AR74" s="53">
        <f>AR16+AR30+AR44+AR61</f>
        <v>700.17840800000022</v>
      </c>
      <c r="AS74" s="54">
        <f>AR74/AR66*100</f>
        <v>0.68474099825536305</v>
      </c>
      <c r="AT74" s="53">
        <f>AT16+AT30+AT44+AT61</f>
        <v>743</v>
      </c>
      <c r="AU74" s="54">
        <f>AT74/AT66*100</f>
        <v>0.80812695097943255</v>
      </c>
      <c r="AV74" s="53">
        <v>509</v>
      </c>
      <c r="AW74" s="54">
        <f>AV74/AV66*100</f>
        <v>0.60305913296920721</v>
      </c>
    </row>
    <row r="75" spans="1:135" s="24" customFormat="1" ht="15" customHeight="1" x14ac:dyDescent="0.35">
      <c r="A75" s="24" t="s">
        <v>18</v>
      </c>
      <c r="B75" s="26">
        <v>-989.5760000000264</v>
      </c>
      <c r="C75" s="28">
        <f t="shared" si="40"/>
        <v>-0.27757071355546603</v>
      </c>
      <c r="D75" s="42">
        <v>176.1600000000235</v>
      </c>
      <c r="E75" s="28">
        <v>9.1398331590295215E-2</v>
      </c>
      <c r="F75" s="42">
        <v>-247.01400000000001</v>
      </c>
      <c r="G75" s="40">
        <v>-0.14733007759870784</v>
      </c>
      <c r="H75" s="26">
        <v>45.978000000000002</v>
      </c>
      <c r="I75" s="28">
        <f t="shared" si="41"/>
        <v>2.5843811722665991E-2</v>
      </c>
      <c r="J75" s="27">
        <v>-38.405000000000001</v>
      </c>
      <c r="K75" s="28">
        <f t="shared" si="42"/>
        <v>-2.1781262641164544E-2</v>
      </c>
      <c r="L75" s="27">
        <f>L18+L31+L46+L62</f>
        <v>-35.738</v>
      </c>
      <c r="M75" s="28">
        <f t="shared" si="43"/>
        <v>-1.9809427081192942E-2</v>
      </c>
      <c r="N75" s="27">
        <f>N18+N31+N46+N62</f>
        <v>132.23700000000002</v>
      </c>
      <c r="O75" s="28">
        <f t="shared" si="44"/>
        <v>7.5429081080230082E-2</v>
      </c>
      <c r="P75" s="27">
        <f>P18+P31+P46+P62</f>
        <v>-40.403999999999989</v>
      </c>
      <c r="Q75" s="28">
        <f t="shared" si="45"/>
        <v>-2.3787048059480478E-2</v>
      </c>
      <c r="R75" s="27">
        <f>R18+R31+R46+R62</f>
        <v>-75.72</v>
      </c>
      <c r="S75" s="28">
        <f t="shared" si="46"/>
        <v>-4.4698266160630981E-2</v>
      </c>
      <c r="T75" s="27">
        <f>T18+T31+T46+T62</f>
        <v>193.17400000000086</v>
      </c>
      <c r="U75" s="28">
        <f t="shared" si="47"/>
        <v>0.10944575555293322</v>
      </c>
      <c r="V75" s="27">
        <f>V18+V31+V46+V62</f>
        <v>-14.653999999999993</v>
      </c>
      <c r="W75" s="28">
        <f t="shared" si="48"/>
        <v>-7.9026384587665491E-3</v>
      </c>
      <c r="X75" s="27">
        <f>X18+X31+X46+X62</f>
        <v>0.7840999999996825</v>
      </c>
      <c r="Y75" s="28">
        <f>X75/X66*100</f>
        <v>4.2848082534715934E-4</v>
      </c>
      <c r="Z75" s="27">
        <f>Z18+Z31+Z46+Z62</f>
        <v>50.7364000000006</v>
      </c>
      <c r="AA75" s="28">
        <f>Z75/Z66*100</f>
        <v>2.8478804294337402E-2</v>
      </c>
      <c r="AB75" s="27">
        <f>AB18+AB31+AB46+AB62</f>
        <v>225.28600000000034</v>
      </c>
      <c r="AC75" s="28">
        <f>AB75/AB66*100</f>
        <v>0.12651870086957079</v>
      </c>
      <c r="AD75" s="58">
        <v>-340</v>
      </c>
      <c r="AE75" s="59">
        <f>AD75/AD66*100</f>
        <v>-0.19819641264493112</v>
      </c>
      <c r="AF75" s="53">
        <f>(AF18)+(AF31)+(AF46)</f>
        <v>53.630439999996746</v>
      </c>
      <c r="AG75" s="57">
        <f>(AG18)+(AG31)+(AG46)</f>
        <v>0.29337028953942873</v>
      </c>
      <c r="AH75" s="58">
        <f>AH18+AH31+AH46+AH62</f>
        <v>15.214089999998281</v>
      </c>
      <c r="AI75" s="59">
        <f>AH75/AH66*100</f>
        <v>9.1509166284897431E-3</v>
      </c>
      <c r="AJ75" s="58">
        <f>AJ18+AJ31+AJ46+AJ62</f>
        <v>-81.527769999998981</v>
      </c>
      <c r="AK75" s="59">
        <f>AJ75/AJ66*100</f>
        <v>-6.2086066860153992E-2</v>
      </c>
      <c r="AL75" s="58">
        <f>AL18+AL31+AL46+AL62</f>
        <v>14.76740000000008</v>
      </c>
      <c r="AM75" s="59">
        <f>AL75/AL66*100</f>
        <v>1.3752818855779985E-2</v>
      </c>
      <c r="AN75" s="58">
        <f>AN18+AN31+AN46+AN62</f>
        <v>96.963999999999416</v>
      </c>
      <c r="AO75" s="59">
        <f>AN75/AN66*100</f>
        <v>7.6798756266302906E-2</v>
      </c>
      <c r="AP75" s="58">
        <f>AP18+AP31+AP46+AP62</f>
        <v>-65</v>
      </c>
      <c r="AQ75" s="59">
        <f>AP75/AP66*100</f>
        <v>-4.9693809680354126E-2</v>
      </c>
      <c r="AR75" s="58">
        <f>AR18+AR31+AR46+AR62</f>
        <v>79.796257000000267</v>
      </c>
      <c r="AS75" s="59">
        <f>AR75/AR66*100</f>
        <v>7.8036923234030484E-2</v>
      </c>
      <c r="AT75" s="58">
        <f>AT18+AT31+AT46+AT62</f>
        <v>-84.464150000000018</v>
      </c>
      <c r="AU75" s="59">
        <f>AT75/AT66*100</f>
        <v>-9.1867773898478389E-2</v>
      </c>
      <c r="AV75" s="58">
        <f>AV18+AV31+AV46+AV62</f>
        <v>46.733999999999469</v>
      </c>
      <c r="AW75" s="81">
        <f>AV75/AV66*100</f>
        <v>5.5370069784248743E-2</v>
      </c>
    </row>
    <row r="76" spans="1:135" s="29" customFormat="1" ht="15" customHeight="1" x14ac:dyDescent="0.35">
      <c r="B76" s="30"/>
      <c r="C76" s="31"/>
      <c r="D76" s="30"/>
      <c r="E76" s="31"/>
      <c r="F76" s="32"/>
      <c r="G76" s="32"/>
      <c r="H76" s="30"/>
      <c r="I76" s="31"/>
      <c r="J76" s="32"/>
      <c r="K76" s="31"/>
      <c r="L76" s="32"/>
      <c r="M76" s="31"/>
      <c r="N76" s="32"/>
      <c r="O76" s="31"/>
      <c r="P76" s="32"/>
      <c r="Q76" s="31"/>
      <c r="R76" s="32"/>
      <c r="S76" s="31"/>
      <c r="T76" s="32"/>
      <c r="U76" s="31"/>
      <c r="V76" s="32"/>
      <c r="W76" s="31"/>
      <c r="X76" s="33"/>
      <c r="Y76" s="31"/>
      <c r="Z76" s="33"/>
      <c r="AA76" s="31"/>
      <c r="AB76" s="33"/>
      <c r="AC76" s="31"/>
      <c r="AD76" s="33"/>
      <c r="AE76" s="31"/>
      <c r="AF76" s="33"/>
      <c r="AG76" s="31"/>
      <c r="AH76" s="60"/>
      <c r="AI76" s="61"/>
      <c r="AJ76" s="60"/>
      <c r="AK76" s="61"/>
      <c r="AL76" s="60"/>
      <c r="AM76" s="61"/>
      <c r="AN76" s="60"/>
      <c r="AO76" s="61"/>
      <c r="AP76" s="60"/>
      <c r="AQ76" s="61"/>
      <c r="AR76" s="60"/>
      <c r="AS76" s="61"/>
      <c r="AT76" s="60"/>
      <c r="AU76" s="61"/>
      <c r="AV76" s="60"/>
      <c r="AW76" s="61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</row>
    <row r="77" spans="1:135" ht="15.5" x14ac:dyDescent="0.35">
      <c r="A77" s="24" t="s">
        <v>27</v>
      </c>
      <c r="X77" s="35"/>
      <c r="Z77" s="35"/>
      <c r="AB77" s="35"/>
      <c r="AH77" s="71"/>
      <c r="AJ77" s="71"/>
      <c r="AL77" s="71"/>
      <c r="AN77" s="71"/>
    </row>
    <row r="78" spans="1:135" ht="15" hidden="1" customHeight="1" x14ac:dyDescent="0.35">
      <c r="A78" s="24" t="s">
        <v>28</v>
      </c>
      <c r="X78" s="35"/>
      <c r="Z78" s="35"/>
      <c r="AB78" s="35"/>
      <c r="AH78" s="71"/>
      <c r="AJ78" s="71"/>
      <c r="AL78" s="71"/>
      <c r="AN78" s="71"/>
    </row>
    <row r="79" spans="1:135" ht="15.5" x14ac:dyDescent="0.35">
      <c r="A79" s="24" t="s">
        <v>29</v>
      </c>
      <c r="X79" s="35"/>
      <c r="Z79" s="35"/>
      <c r="AB79" s="35"/>
      <c r="AH79" s="71"/>
      <c r="AJ79" s="71"/>
      <c r="AL79" s="71"/>
      <c r="AN79" s="71"/>
    </row>
    <row r="80" spans="1:135" ht="15.5" x14ac:dyDescent="0.35">
      <c r="A80" s="24" t="s">
        <v>30</v>
      </c>
      <c r="X80" s="35"/>
      <c r="Z80" s="35"/>
      <c r="AB80" s="35"/>
    </row>
    <row r="81" spans="1:22" ht="15.5" x14ac:dyDescent="0.3">
      <c r="A81" s="44" t="s">
        <v>31</v>
      </c>
      <c r="P81" s="37"/>
      <c r="R81" s="37"/>
      <c r="T81" s="37"/>
      <c r="V81" s="37"/>
    </row>
    <row r="83" spans="1:22" x14ac:dyDescent="0.4">
      <c r="P83" s="38"/>
      <c r="R83" s="38"/>
      <c r="T83" s="38"/>
      <c r="V83" s="38"/>
    </row>
    <row r="84" spans="1:22" x14ac:dyDescent="0.4">
      <c r="P84" s="5"/>
      <c r="R84" s="5"/>
      <c r="T84" s="5"/>
      <c r="V84" s="5"/>
    </row>
    <row r="85" spans="1:22" x14ac:dyDescent="0.4">
      <c r="P85" s="38"/>
      <c r="R85" s="38"/>
      <c r="T85" s="38"/>
      <c r="V85" s="38"/>
    </row>
    <row r="86" spans="1:22" x14ac:dyDescent="0.4">
      <c r="P86" s="5"/>
      <c r="R86" s="5"/>
      <c r="T86" s="5"/>
      <c r="V86" s="5"/>
    </row>
    <row r="87" spans="1:22" x14ac:dyDescent="0.4">
      <c r="P87" s="38"/>
      <c r="R87" s="38"/>
      <c r="T87" s="38"/>
      <c r="V87" s="38"/>
    </row>
    <row r="88" spans="1:22" x14ac:dyDescent="0.4">
      <c r="P88" s="38"/>
      <c r="R88" s="38"/>
      <c r="T88" s="38"/>
      <c r="V88" s="38"/>
    </row>
    <row r="89" spans="1:22" x14ac:dyDescent="0.4">
      <c r="P89" s="38"/>
      <c r="R89" s="38"/>
      <c r="T89" s="38"/>
      <c r="V89" s="38"/>
    </row>
    <row r="90" spans="1:22" x14ac:dyDescent="0.4">
      <c r="P90" s="38"/>
      <c r="R90" s="38"/>
      <c r="T90" s="38"/>
      <c r="V90" s="38"/>
    </row>
    <row r="91" spans="1:22" x14ac:dyDescent="0.4">
      <c r="P91" s="38"/>
      <c r="R91" s="38"/>
      <c r="T91" s="38"/>
      <c r="V91" s="38"/>
    </row>
    <row r="92" spans="1:22" x14ac:dyDescent="0.4">
      <c r="P92" s="27"/>
      <c r="R92" s="27"/>
      <c r="T92" s="27"/>
      <c r="V92" s="27"/>
    </row>
  </sheetData>
  <mergeCells count="25">
    <mergeCell ref="AV4:AW4"/>
    <mergeCell ref="B4:C4"/>
    <mergeCell ref="AF4:AG4"/>
    <mergeCell ref="AD4:AE4"/>
    <mergeCell ref="AB4:AC4"/>
    <mergeCell ref="AL4:AM4"/>
    <mergeCell ref="AJ4:AK4"/>
    <mergeCell ref="AH4:AI4"/>
    <mergeCell ref="AR4:AS4"/>
    <mergeCell ref="AP4:AQ4"/>
    <mergeCell ref="AN4:AO4"/>
    <mergeCell ref="AT4:AU4"/>
    <mergeCell ref="A1:AA1"/>
    <mergeCell ref="T4:U4"/>
    <mergeCell ref="V4:W4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X4:Y4"/>
  </mergeCells>
  <phoneticPr fontId="17" type="noConversion"/>
  <printOptions horizontalCentered="1"/>
  <pageMargins left="0" right="0" top="0.31496062992125984" bottom="0" header="0.19685039370078741" footer="0.15748031496062992"/>
  <pageSetup paperSize="9" scale="4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Verwendung</vt:lpstr>
      <vt:lpstr>Verwendung!Druckbereich</vt:lpstr>
    </vt:vector>
  </TitlesOfParts>
  <Manager/>
  <Company>Deutscher Braunkohlen Industrie Verien e.V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Dyllong</dc:creator>
  <cp:keywords/>
  <dc:description/>
  <cp:lastModifiedBy>Yvonne Dyllong</cp:lastModifiedBy>
  <cp:revision/>
  <dcterms:created xsi:type="dcterms:W3CDTF">2014-03-19T10:39:50Z</dcterms:created>
  <dcterms:modified xsi:type="dcterms:W3CDTF">2026-03-18T12:07:43Z</dcterms:modified>
  <cp:category/>
  <cp:contentStatus/>
</cp:coreProperties>
</file>