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brivev-my.sharepoint.com/personal/cassiani_saritzoglou_braunkohle_de/Documents/Statistik Datenbank/Übernahmeordner/Website/fertige Tabellen/"/>
    </mc:Choice>
  </mc:AlternateContent>
  <xr:revisionPtr revIDLastSave="14" documentId="13_ncr:1_{8BCA8235-9E01-4E78-8462-FF56DB7E5BA0}" xr6:coauthVersionLast="47" xr6:coauthVersionMax="47" xr10:uidLastSave="{5215B7EB-C070-4BEF-97C8-83C0F8E2A3ED}"/>
  <bookViews>
    <workbookView xWindow="28680" yWindow="-2400" windowWidth="29040" windowHeight="15720" xr2:uid="{00000000-000D-0000-FFFF-FFFF00000000}"/>
  </bookViews>
  <sheets>
    <sheet name="Einsatzmengen" sheetId="1" r:id="rId1"/>
  </sheets>
  <definedNames>
    <definedName name="_xlnm.Print_Area" localSheetId="0">Einsatzmengen!$A$2:$H$115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1" i="1" l="1"/>
  <c r="D111" i="1"/>
  <c r="C111" i="1"/>
  <c r="H111" i="1"/>
  <c r="F110" i="1"/>
  <c r="D110" i="1"/>
  <c r="C110" i="1"/>
  <c r="B110" i="1"/>
  <c r="D109" i="1"/>
  <c r="C109" i="1"/>
  <c r="B109" i="1"/>
  <c r="F109" i="1"/>
  <c r="F108" i="1"/>
  <c r="D108" i="1"/>
  <c r="C108" i="1"/>
  <c r="H108" i="1" s="1"/>
  <c r="B108" i="1"/>
  <c r="H109" i="1" l="1"/>
  <c r="H110" i="1"/>
  <c r="F107" i="1"/>
  <c r="D107" i="1"/>
  <c r="C107" i="1"/>
  <c r="B107" i="1"/>
  <c r="B106" i="1"/>
  <c r="F106" i="1"/>
  <c r="D106" i="1"/>
  <c r="C106" i="1"/>
  <c r="H106" i="1" l="1"/>
  <c r="H107" i="1"/>
  <c r="F105" i="1"/>
  <c r="D105" i="1"/>
  <c r="C105" i="1"/>
  <c r="B105" i="1"/>
  <c r="H105" i="1" l="1"/>
  <c r="F104" i="1"/>
  <c r="D104" i="1"/>
  <c r="C104" i="1"/>
  <c r="B104" i="1"/>
  <c r="H104" i="1" l="1"/>
  <c r="F103" i="1"/>
  <c r="D103" i="1"/>
  <c r="C103" i="1"/>
  <c r="B103" i="1"/>
  <c r="H102" i="1"/>
  <c r="H101" i="1"/>
  <c r="H100" i="1"/>
  <c r="H99" i="1"/>
  <c r="H98" i="1"/>
  <c r="H97" i="1"/>
  <c r="H96" i="1"/>
  <c r="H95" i="1"/>
  <c r="H94" i="1"/>
  <c r="H93" i="1"/>
  <c r="H92" i="1"/>
  <c r="H64" i="1"/>
  <c r="B63" i="1"/>
  <c r="C63" i="1"/>
  <c r="D63" i="1"/>
  <c r="E63" i="1"/>
  <c r="F63" i="1"/>
  <c r="G63" i="1"/>
  <c r="H91" i="1"/>
  <c r="H77" i="1"/>
  <c r="G62" i="1"/>
  <c r="F62" i="1"/>
  <c r="E62" i="1"/>
  <c r="D62" i="1"/>
  <c r="C62" i="1"/>
  <c r="B62" i="1"/>
  <c r="H90" i="1"/>
  <c r="H76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75" i="1"/>
  <c r="B61" i="1"/>
  <c r="C61" i="1"/>
  <c r="D61" i="1"/>
  <c r="E61" i="1"/>
  <c r="F61" i="1"/>
  <c r="G61" i="1"/>
  <c r="H89" i="1"/>
  <c r="B60" i="1"/>
  <c r="C60" i="1"/>
  <c r="D60" i="1"/>
  <c r="E60" i="1"/>
  <c r="F60" i="1"/>
  <c r="G60" i="1"/>
  <c r="B59" i="1"/>
  <c r="C59" i="1"/>
  <c r="D59" i="1"/>
  <c r="E59" i="1"/>
  <c r="F59" i="1"/>
  <c r="G59" i="1"/>
  <c r="B58" i="1"/>
  <c r="C58" i="1"/>
  <c r="D58" i="1"/>
  <c r="E58" i="1"/>
  <c r="F58" i="1"/>
  <c r="G58" i="1"/>
  <c r="B57" i="1"/>
  <c r="C57" i="1"/>
  <c r="D57" i="1"/>
  <c r="E57" i="1"/>
  <c r="F57" i="1"/>
  <c r="G57" i="1"/>
  <c r="B56" i="1"/>
  <c r="C56" i="1"/>
  <c r="D56" i="1"/>
  <c r="E56" i="1"/>
  <c r="F56" i="1"/>
  <c r="G56" i="1"/>
  <c r="B55" i="1"/>
  <c r="C55" i="1"/>
  <c r="D55" i="1"/>
  <c r="E55" i="1"/>
  <c r="F55" i="1"/>
  <c r="G55" i="1"/>
  <c r="B54" i="1"/>
  <c r="C54" i="1"/>
  <c r="D54" i="1"/>
  <c r="E54" i="1"/>
  <c r="F54" i="1"/>
  <c r="G54" i="1"/>
  <c r="B53" i="1"/>
  <c r="C53" i="1"/>
  <c r="D53" i="1"/>
  <c r="E53" i="1"/>
  <c r="F53" i="1"/>
  <c r="G53" i="1"/>
  <c r="H52" i="1"/>
  <c r="B51" i="1"/>
  <c r="C51" i="1"/>
  <c r="D51" i="1"/>
  <c r="E51" i="1"/>
  <c r="F51" i="1"/>
  <c r="G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5" i="1"/>
  <c r="H37" i="1"/>
  <c r="H36" i="1"/>
  <c r="H74" i="1"/>
  <c r="H88" i="1"/>
  <c r="H87" i="1"/>
  <c r="H86" i="1"/>
  <c r="H85" i="1"/>
  <c r="H84" i="1"/>
  <c r="H83" i="1"/>
  <c r="H82" i="1"/>
  <c r="H81" i="1"/>
  <c r="H73" i="1"/>
  <c r="H72" i="1"/>
  <c r="H71" i="1"/>
  <c r="H70" i="1"/>
  <c r="H69" i="1"/>
  <c r="H68" i="1"/>
  <c r="H67" i="1"/>
  <c r="H80" i="1"/>
  <c r="H66" i="1"/>
  <c r="H54" i="1" l="1"/>
  <c r="H56" i="1"/>
  <c r="H58" i="1"/>
  <c r="H62" i="1"/>
  <c r="H63" i="1"/>
  <c r="H53" i="1"/>
  <c r="H57" i="1"/>
  <c r="H51" i="1"/>
  <c r="H55" i="1"/>
  <c r="H59" i="1"/>
  <c r="H60" i="1"/>
  <c r="H61" i="1"/>
  <c r="H103" i="1"/>
</calcChain>
</file>

<file path=xl/sharedStrings.xml><?xml version="1.0" encoding="utf-8"?>
<sst xmlns="http://schemas.openxmlformats.org/spreadsheetml/2006/main" count="29" uniqueCount="24">
  <si>
    <t>Statistik der Kohlenwirtschaft e.V.</t>
  </si>
  <si>
    <t>Braunkohlen-Einsatzmengen zur Weiterverarbeitung</t>
  </si>
  <si>
    <t xml:space="preserve"> - 1 000 t -</t>
  </si>
  <si>
    <t>Einsatzkohle einschl. Kesselkohle für</t>
  </si>
  <si>
    <t>Kesselkohle für</t>
  </si>
  <si>
    <t>Jahr</t>
  </si>
  <si>
    <t xml:space="preserve"> </t>
  </si>
  <si>
    <t>Wirbel-</t>
  </si>
  <si>
    <t>Stromerzeugung</t>
  </si>
  <si>
    <t>Ins-</t>
  </si>
  <si>
    <t>Briketts</t>
  </si>
  <si>
    <t>Staub</t>
  </si>
  <si>
    <t>schicht-</t>
  </si>
  <si>
    <t>Trocken-</t>
  </si>
  <si>
    <t>Koks</t>
  </si>
  <si>
    <t>d.Kraftwerke</t>
  </si>
  <si>
    <t>gesamt</t>
  </si>
  <si>
    <t>kohle</t>
  </si>
  <si>
    <t>d.Braunkohlen-</t>
  </si>
  <si>
    <t>bergbaus</t>
  </si>
  <si>
    <t>davon alte Bundesländer</t>
  </si>
  <si>
    <t>davon neue Bundesländer</t>
  </si>
  <si>
    <t xml:space="preserve"> 1  ohne Selbstverbrauch</t>
  </si>
  <si>
    <t xml:space="preserve"> 2  bis 1974 einschl. Staub- und Trockenkohle  /  bis 1990 nur alte Bundesländer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</si>
</sst>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\ \ \ \ \ \ \ \ "/>
    <numFmt numFmtId="165" formatCode="#,##0\ \ \ \ \ \ \ \ \ \ "/>
    <numFmt numFmtId="166" formatCode="#,##0\ \ "/>
    <numFmt numFmtId="167" formatCode="#,##0\ \ ;;&quot;-&quot;\ \ "/>
    <numFmt numFmtId="168" formatCode="#,##0\ \ \ \ \ \ \ ;;&quot;-&quot;\ \ \ \ \ \ \ "/>
  </numFmts>
  <fonts count="11">
    <font>
      <sz val="10"/>
      <name val="Helv"/>
    </font>
    <font>
      <b/>
      <sz val="18"/>
      <name val="Helv"/>
    </font>
    <font>
      <sz val="30"/>
      <name val="Helv"/>
    </font>
    <font>
      <b/>
      <sz val="20"/>
      <name val="Helv"/>
    </font>
    <font>
      <b/>
      <sz val="32"/>
      <name val="Helv"/>
    </font>
    <font>
      <sz val="20"/>
      <name val="Helv"/>
    </font>
    <font>
      <sz val="10"/>
      <name val="Helv"/>
    </font>
    <font>
      <sz val="18"/>
      <name val="Helv"/>
    </font>
    <font>
      <b/>
      <sz val="28"/>
      <name val="Helv"/>
    </font>
    <font>
      <b/>
      <sz val="24"/>
      <name val="Helv"/>
    </font>
    <font>
      <sz val="2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6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167" fontId="1" fillId="0" borderId="0" xfId="0" applyNumberFormat="1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166" fontId="0" fillId="0" borderId="2" xfId="0" applyNumberFormat="1" applyBorder="1" applyAlignment="1">
      <alignment vertical="center"/>
    </xf>
    <xf numFmtId="167" fontId="5" fillId="0" borderId="0" xfId="0" applyNumberFormat="1" applyFont="1"/>
    <xf numFmtId="0" fontId="6" fillId="0" borderId="0" xfId="0" applyFont="1"/>
    <xf numFmtId="167" fontId="5" fillId="0" borderId="0" xfId="0" applyNumberFormat="1" applyFont="1" applyAlignment="1">
      <alignment horizontal="centerContinuous"/>
    </xf>
    <xf numFmtId="166" fontId="8" fillId="0" borderId="0" xfId="0" applyNumberFormat="1" applyFont="1" applyAlignment="1">
      <alignment horizontal="centerContinuous" vertical="center"/>
    </xf>
    <xf numFmtId="0" fontId="8" fillId="0" borderId="0" xfId="0" applyFont="1" applyAlignment="1">
      <alignment vertical="center"/>
    </xf>
    <xf numFmtId="168" fontId="5" fillId="0" borderId="0" xfId="0" applyNumberFormat="1" applyFont="1"/>
    <xf numFmtId="168" fontId="5" fillId="0" borderId="3" xfId="0" applyNumberFormat="1" applyFont="1" applyBorder="1"/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166" fontId="1" fillId="0" borderId="7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vertical="center"/>
    </xf>
    <xf numFmtId="166" fontId="1" fillId="0" borderId="9" xfId="0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166" fontId="1" fillId="0" borderId="9" xfId="0" quotePrefix="1" applyNumberFormat="1" applyFont="1" applyBorder="1" applyAlignment="1">
      <alignment horizontal="center" vertical="center"/>
    </xf>
    <xf numFmtId="166" fontId="1" fillId="0" borderId="11" xfId="0" applyNumberFormat="1" applyFont="1" applyBorder="1" applyAlignment="1">
      <alignment vertical="center"/>
    </xf>
    <xf numFmtId="166" fontId="1" fillId="0" borderId="11" xfId="0" applyNumberFormat="1" applyFont="1" applyBorder="1" applyAlignment="1">
      <alignment horizontal="center" vertical="center"/>
    </xf>
    <xf numFmtId="166" fontId="1" fillId="0" borderId="12" xfId="0" applyNumberFormat="1" applyFont="1" applyBorder="1" applyAlignment="1">
      <alignment vertical="center"/>
    </xf>
    <xf numFmtId="168" fontId="5" fillId="0" borderId="9" xfId="0" applyNumberFormat="1" applyFont="1" applyBorder="1"/>
    <xf numFmtId="168" fontId="5" fillId="0" borderId="10" xfId="0" applyNumberFormat="1" applyFont="1" applyBorder="1"/>
    <xf numFmtId="166" fontId="1" fillId="0" borderId="13" xfId="0" applyNumberFormat="1" applyFont="1" applyBorder="1" applyAlignment="1">
      <alignment horizontal="centerContinuous" vertical="center"/>
    </xf>
    <xf numFmtId="167" fontId="1" fillId="0" borderId="1" xfId="0" applyNumberFormat="1" applyFont="1" applyBorder="1" applyAlignment="1">
      <alignment vertical="center"/>
    </xf>
    <xf numFmtId="167" fontId="1" fillId="0" borderId="2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horizontal="right"/>
    </xf>
    <xf numFmtId="166" fontId="4" fillId="0" borderId="5" xfId="0" applyNumberFormat="1" applyFont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166" fontId="4" fillId="0" borderId="15" xfId="0" applyNumberFormat="1" applyFont="1" applyBorder="1" applyAlignment="1">
      <alignment horizontal="center" vertical="center"/>
    </xf>
    <xf numFmtId="168" fontId="5" fillId="0" borderId="9" xfId="0" applyNumberFormat="1" applyFont="1" applyBorder="1" applyAlignment="1">
      <alignment horizontal="center"/>
    </xf>
    <xf numFmtId="168" fontId="5" fillId="0" borderId="10" xfId="0" applyNumberFormat="1" applyFont="1" applyBorder="1" applyAlignment="1">
      <alignment horizont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5"/>
  <sheetViews>
    <sheetView tabSelected="1" zoomScale="45" zoomScaleNormal="45" zoomScalePageLayoutView="41" workbookViewId="0">
      <pane ySplit="2340" topLeftCell="A58" activePane="bottomLeft"/>
      <selection pane="bottomLeft" activeCell="G110" sqref="B110:G110"/>
      <selection activeCell="E1" sqref="E1:H1"/>
    </sheetView>
  </sheetViews>
  <sheetFormatPr defaultColWidth="11.42578125" defaultRowHeight="12.75"/>
  <cols>
    <col min="1" max="1" width="16.7109375" style="2" customWidth="1"/>
    <col min="2" max="3" width="27.28515625" style="4" customWidth="1"/>
    <col min="4" max="5" width="27.28515625" style="5" customWidth="1"/>
    <col min="6" max="6" width="27.28515625" style="2" customWidth="1"/>
    <col min="7" max="7" width="33.28515625" style="2" customWidth="1"/>
    <col min="8" max="8" width="33" style="2" customWidth="1"/>
    <col min="9" max="9" width="19.85546875" style="2" customWidth="1"/>
    <col min="10" max="16384" width="11.42578125" style="2"/>
  </cols>
  <sheetData>
    <row r="1" spans="1:9" ht="26.25" thickBot="1">
      <c r="E1" s="48" t="s">
        <v>0</v>
      </c>
      <c r="F1" s="48"/>
      <c r="G1" s="48"/>
      <c r="H1" s="48"/>
    </row>
    <row r="2" spans="1:9" ht="39.950000000000003" customHeight="1">
      <c r="A2" s="40" t="s">
        <v>1</v>
      </c>
      <c r="B2" s="41"/>
      <c r="C2" s="41"/>
      <c r="D2" s="41"/>
      <c r="E2" s="41"/>
      <c r="F2" s="41"/>
      <c r="G2" s="41"/>
      <c r="H2" s="42"/>
      <c r="I2" s="3"/>
    </row>
    <row r="3" spans="1:9" s="16" customFormat="1" ht="35.1" customHeight="1">
      <c r="A3" s="45" t="s">
        <v>2</v>
      </c>
      <c r="B3" s="46"/>
      <c r="C3" s="46"/>
      <c r="D3" s="46"/>
      <c r="E3" s="46"/>
      <c r="F3" s="46"/>
      <c r="G3" s="46"/>
      <c r="H3" s="47"/>
      <c r="I3" s="15"/>
    </row>
    <row r="4" spans="1:9" ht="20.100000000000001" customHeight="1" thickBot="1">
      <c r="A4" s="19"/>
      <c r="B4" s="10"/>
      <c r="C4" s="10"/>
      <c r="D4" s="10"/>
      <c r="E4" s="10"/>
      <c r="F4" s="10"/>
      <c r="G4" s="10"/>
      <c r="H4" s="11"/>
      <c r="I4" s="1"/>
    </row>
    <row r="5" spans="1:9" s="6" customFormat="1" ht="24.95" customHeight="1">
      <c r="A5" s="20"/>
      <c r="B5" s="36" t="s">
        <v>3</v>
      </c>
      <c r="C5" s="36"/>
      <c r="D5" s="36"/>
      <c r="E5" s="36"/>
      <c r="F5" s="36"/>
      <c r="G5" s="26" t="s">
        <v>4</v>
      </c>
      <c r="H5" s="27"/>
      <c r="I5" s="7"/>
    </row>
    <row r="6" spans="1:9" s="6" customFormat="1" ht="24.95" customHeight="1">
      <c r="A6" s="21" t="s">
        <v>5</v>
      </c>
      <c r="B6" s="28" t="s">
        <v>6</v>
      </c>
      <c r="C6" s="28" t="s">
        <v>6</v>
      </c>
      <c r="D6" s="28" t="s">
        <v>7</v>
      </c>
      <c r="E6" s="28" t="s">
        <v>6</v>
      </c>
      <c r="F6" s="28" t="s">
        <v>6</v>
      </c>
      <c r="G6" s="28" t="s">
        <v>8</v>
      </c>
      <c r="H6" s="29" t="s">
        <v>9</v>
      </c>
      <c r="I6" s="9"/>
    </row>
    <row r="7" spans="1:9" s="6" customFormat="1" ht="24.95" customHeight="1">
      <c r="A7" s="21"/>
      <c r="B7" s="28" t="s">
        <v>10</v>
      </c>
      <c r="C7" s="28" t="s">
        <v>11</v>
      </c>
      <c r="D7" s="28" t="s">
        <v>12</v>
      </c>
      <c r="E7" s="28" t="s">
        <v>13</v>
      </c>
      <c r="F7" s="28" t="s">
        <v>14</v>
      </c>
      <c r="G7" s="30" t="s">
        <v>15</v>
      </c>
      <c r="H7" s="29" t="s">
        <v>16</v>
      </c>
      <c r="I7" s="9"/>
    </row>
    <row r="8" spans="1:9" s="6" customFormat="1" ht="24.95" customHeight="1">
      <c r="A8" s="21"/>
      <c r="B8" s="28"/>
      <c r="C8" s="28"/>
      <c r="D8" s="28" t="s">
        <v>17</v>
      </c>
      <c r="E8" s="28" t="s">
        <v>17</v>
      </c>
      <c r="F8" s="28"/>
      <c r="G8" s="30" t="s">
        <v>18</v>
      </c>
      <c r="H8" s="29"/>
      <c r="I8" s="9"/>
    </row>
    <row r="9" spans="1:9" s="6" customFormat="1" ht="24.95" customHeight="1" thickBot="1">
      <c r="A9" s="22"/>
      <c r="B9" s="31"/>
      <c r="C9" s="31"/>
      <c r="D9" s="32"/>
      <c r="E9" s="32"/>
      <c r="F9" s="31"/>
      <c r="G9" s="32" t="s">
        <v>19</v>
      </c>
      <c r="H9" s="33"/>
      <c r="I9" s="7"/>
    </row>
    <row r="10" spans="1:9" s="6" customFormat="1" ht="24.95" customHeight="1">
      <c r="A10" s="23">
        <v>1950</v>
      </c>
      <c r="B10" s="34">
        <v>45518.338000000003</v>
      </c>
      <c r="C10" s="34">
        <v>0</v>
      </c>
      <c r="D10" s="34">
        <v>0</v>
      </c>
      <c r="E10" s="34">
        <v>0</v>
      </c>
      <c r="F10" s="34">
        <v>2045.5509999999999</v>
      </c>
      <c r="G10" s="34">
        <v>3049.6979999999999</v>
      </c>
      <c r="H10" s="35">
        <f>SUM(B10:G10)</f>
        <v>50613.587</v>
      </c>
      <c r="I10" s="7"/>
    </row>
    <row r="11" spans="1:9" s="6" customFormat="1" ht="24.95" customHeight="1">
      <c r="A11" s="23">
        <v>1951</v>
      </c>
      <c r="B11" s="34">
        <v>47859.19</v>
      </c>
      <c r="C11" s="34">
        <v>0</v>
      </c>
      <c r="D11" s="34">
        <v>0</v>
      </c>
      <c r="E11" s="34">
        <v>0</v>
      </c>
      <c r="F11" s="34">
        <v>2137.21</v>
      </c>
      <c r="G11" s="34">
        <v>3206.55</v>
      </c>
      <c r="H11" s="35">
        <f t="shared" ref="H11:H34" si="0">SUM(B11:G11)</f>
        <v>53202.950000000004</v>
      </c>
      <c r="I11" s="7"/>
    </row>
    <row r="12" spans="1:9" s="6" customFormat="1" ht="24.95" customHeight="1">
      <c r="A12" s="23">
        <v>1952</v>
      </c>
      <c r="B12" s="34">
        <v>47405.953000000001</v>
      </c>
      <c r="C12" s="34">
        <v>0</v>
      </c>
      <c r="D12" s="34">
        <v>0</v>
      </c>
      <c r="E12" s="34">
        <v>0</v>
      </c>
      <c r="F12" s="34">
        <v>2144.953</v>
      </c>
      <c r="G12" s="34">
        <v>3194.9859999999999</v>
      </c>
      <c r="H12" s="35">
        <f t="shared" si="0"/>
        <v>52745.892</v>
      </c>
      <c r="I12" s="7"/>
    </row>
    <row r="13" spans="1:9" s="6" customFormat="1" ht="24.95" customHeight="1">
      <c r="A13" s="23">
        <v>1953</v>
      </c>
      <c r="B13" s="34">
        <v>49885.569000000003</v>
      </c>
      <c r="C13" s="34">
        <v>0</v>
      </c>
      <c r="D13" s="34">
        <v>0</v>
      </c>
      <c r="E13" s="34">
        <v>0</v>
      </c>
      <c r="F13" s="34">
        <v>2166.4450000000002</v>
      </c>
      <c r="G13" s="34">
        <v>3041.4290000000001</v>
      </c>
      <c r="H13" s="35">
        <f t="shared" si="0"/>
        <v>55093.442999999999</v>
      </c>
      <c r="I13" s="7"/>
    </row>
    <row r="14" spans="1:9" s="6" customFormat="1" ht="24.95" customHeight="1">
      <c r="A14" s="23">
        <v>1954</v>
      </c>
      <c r="B14" s="34">
        <v>50944.637000000002</v>
      </c>
      <c r="C14" s="34">
        <v>0</v>
      </c>
      <c r="D14" s="34">
        <v>0</v>
      </c>
      <c r="E14" s="34">
        <v>0</v>
      </c>
      <c r="F14" s="34">
        <v>2089.5819999999999</v>
      </c>
      <c r="G14" s="34">
        <v>2857.806</v>
      </c>
      <c r="H14" s="35">
        <f t="shared" si="0"/>
        <v>55892.025000000001</v>
      </c>
      <c r="I14" s="7"/>
    </row>
    <row r="15" spans="1:9" s="6" customFormat="1" ht="24.95" customHeight="1">
      <c r="A15" s="23">
        <v>1955</v>
      </c>
      <c r="B15" s="34">
        <v>48956.633000000002</v>
      </c>
      <c r="C15" s="34">
        <v>0</v>
      </c>
      <c r="D15" s="34">
        <v>0</v>
      </c>
      <c r="E15" s="34">
        <v>0</v>
      </c>
      <c r="F15" s="34">
        <v>1739.02</v>
      </c>
      <c r="G15" s="34">
        <v>2775.5650000000001</v>
      </c>
      <c r="H15" s="35">
        <f t="shared" si="0"/>
        <v>53471.218000000001</v>
      </c>
      <c r="I15" s="7"/>
    </row>
    <row r="16" spans="1:9" s="6" customFormat="1" ht="24.95" customHeight="1">
      <c r="A16" s="23">
        <v>1956</v>
      </c>
      <c r="B16" s="34">
        <v>49798.720000000001</v>
      </c>
      <c r="C16" s="34">
        <v>0</v>
      </c>
      <c r="D16" s="34">
        <v>0</v>
      </c>
      <c r="E16" s="34">
        <v>0</v>
      </c>
      <c r="F16" s="34">
        <v>1721.8969999999999</v>
      </c>
      <c r="G16" s="34">
        <v>2856.06</v>
      </c>
      <c r="H16" s="35">
        <f t="shared" si="0"/>
        <v>54376.676999999996</v>
      </c>
      <c r="I16" s="7"/>
    </row>
    <row r="17" spans="1:9" s="6" customFormat="1" ht="24.95" customHeight="1">
      <c r="A17" s="23">
        <v>1957</v>
      </c>
      <c r="B17" s="34">
        <v>48899.54</v>
      </c>
      <c r="C17" s="34">
        <v>0</v>
      </c>
      <c r="D17" s="34">
        <v>0</v>
      </c>
      <c r="E17" s="34">
        <v>0</v>
      </c>
      <c r="F17" s="34">
        <v>1692.104</v>
      </c>
      <c r="G17" s="34">
        <v>2747.5419999999999</v>
      </c>
      <c r="H17" s="35">
        <f t="shared" si="0"/>
        <v>53339.186000000002</v>
      </c>
      <c r="I17" s="7"/>
    </row>
    <row r="18" spans="1:9" s="6" customFormat="1" ht="24.95" customHeight="1">
      <c r="A18" s="23">
        <v>1958</v>
      </c>
      <c r="B18" s="34">
        <v>47793.42</v>
      </c>
      <c r="C18" s="34">
        <v>0</v>
      </c>
      <c r="D18" s="34">
        <v>0</v>
      </c>
      <c r="E18" s="34">
        <v>0</v>
      </c>
      <c r="F18" s="34">
        <v>1726.798</v>
      </c>
      <c r="G18" s="34">
        <v>2210.3879999999999</v>
      </c>
      <c r="H18" s="35">
        <f t="shared" si="0"/>
        <v>51730.606</v>
      </c>
      <c r="I18" s="7"/>
    </row>
    <row r="19" spans="1:9" s="6" customFormat="1" ht="24.95" customHeight="1">
      <c r="A19" s="23">
        <v>1959</v>
      </c>
      <c r="B19" s="34">
        <v>44046.913</v>
      </c>
      <c r="C19" s="34">
        <v>0</v>
      </c>
      <c r="D19" s="34">
        <v>0</v>
      </c>
      <c r="E19" s="34">
        <v>0</v>
      </c>
      <c r="F19" s="34">
        <v>1681.6110000000001</v>
      </c>
      <c r="G19" s="34">
        <v>2173.9499999999998</v>
      </c>
      <c r="H19" s="35">
        <f t="shared" si="0"/>
        <v>47902.473999999995</v>
      </c>
      <c r="I19" s="7"/>
    </row>
    <row r="20" spans="1:9" s="6" customFormat="1" ht="24.95" customHeight="1">
      <c r="A20" s="23">
        <v>1960</v>
      </c>
      <c r="B20" s="34">
        <v>43334.784</v>
      </c>
      <c r="C20" s="34">
        <v>0</v>
      </c>
      <c r="D20" s="34">
        <v>0</v>
      </c>
      <c r="E20" s="34">
        <v>0</v>
      </c>
      <c r="F20" s="34">
        <v>1728.3</v>
      </c>
      <c r="G20" s="34">
        <v>2163.1309999999999</v>
      </c>
      <c r="H20" s="35">
        <f t="shared" si="0"/>
        <v>47226.215000000004</v>
      </c>
      <c r="I20" s="7"/>
    </row>
    <row r="21" spans="1:9" s="6" customFormat="1" ht="24.95" customHeight="1">
      <c r="A21" s="23">
        <v>1961</v>
      </c>
      <c r="B21" s="34">
        <v>43308.425000000003</v>
      </c>
      <c r="C21" s="34">
        <v>0</v>
      </c>
      <c r="D21" s="34">
        <v>0</v>
      </c>
      <c r="E21" s="34">
        <v>0</v>
      </c>
      <c r="F21" s="34">
        <v>1746.35</v>
      </c>
      <c r="G21" s="34">
        <v>2120.721</v>
      </c>
      <c r="H21" s="35">
        <f t="shared" si="0"/>
        <v>47175.495999999999</v>
      </c>
      <c r="I21" s="7"/>
    </row>
    <row r="22" spans="1:9" s="6" customFormat="1" ht="24.95" customHeight="1">
      <c r="A22" s="23">
        <v>1962</v>
      </c>
      <c r="B22" s="34">
        <v>43790.982000000004</v>
      </c>
      <c r="C22" s="34">
        <v>0</v>
      </c>
      <c r="D22" s="34">
        <v>0</v>
      </c>
      <c r="E22" s="34">
        <v>0</v>
      </c>
      <c r="F22" s="34">
        <v>1708.4</v>
      </c>
      <c r="G22" s="34">
        <v>2305.91</v>
      </c>
      <c r="H22" s="35">
        <f t="shared" si="0"/>
        <v>47805.292000000001</v>
      </c>
      <c r="I22" s="7"/>
    </row>
    <row r="23" spans="1:9" s="6" customFormat="1" ht="24.95" customHeight="1">
      <c r="A23" s="23">
        <v>1963</v>
      </c>
      <c r="B23" s="34">
        <v>44302.635999999999</v>
      </c>
      <c r="C23" s="34">
        <v>0</v>
      </c>
      <c r="D23" s="34">
        <v>0</v>
      </c>
      <c r="E23" s="34">
        <v>0</v>
      </c>
      <c r="F23" s="34">
        <v>1685.9</v>
      </c>
      <c r="G23" s="34">
        <v>2315.556</v>
      </c>
      <c r="H23" s="35">
        <f t="shared" si="0"/>
        <v>48304.091999999997</v>
      </c>
      <c r="I23" s="7"/>
    </row>
    <row r="24" spans="1:9" s="6" customFormat="1" ht="24.95" customHeight="1">
      <c r="A24" s="23">
        <v>1964</v>
      </c>
      <c r="B24" s="34">
        <v>42440.663999999997</v>
      </c>
      <c r="C24" s="34">
        <v>0</v>
      </c>
      <c r="D24" s="34">
        <v>0</v>
      </c>
      <c r="E24" s="34">
        <v>0</v>
      </c>
      <c r="F24" s="34">
        <v>1671.6</v>
      </c>
      <c r="G24" s="34">
        <v>2509.779</v>
      </c>
      <c r="H24" s="35">
        <f t="shared" si="0"/>
        <v>46622.042999999998</v>
      </c>
      <c r="I24" s="7"/>
    </row>
    <row r="25" spans="1:9" s="6" customFormat="1" ht="24.95" customHeight="1">
      <c r="A25" s="23">
        <v>1965</v>
      </c>
      <c r="B25" s="34">
        <v>34758.642</v>
      </c>
      <c r="C25" s="34">
        <v>0</v>
      </c>
      <c r="D25" s="34">
        <v>0</v>
      </c>
      <c r="E25" s="34">
        <v>0</v>
      </c>
      <c r="F25" s="34">
        <v>1651.1</v>
      </c>
      <c r="G25" s="34">
        <v>2402.3270000000002</v>
      </c>
      <c r="H25" s="35">
        <f t="shared" si="0"/>
        <v>38812.068999999996</v>
      </c>
      <c r="I25" s="7"/>
    </row>
    <row r="26" spans="1:9" s="6" customFormat="1" ht="24.95" customHeight="1">
      <c r="A26" s="23">
        <v>1966</v>
      </c>
      <c r="B26" s="34">
        <v>31626.819</v>
      </c>
      <c r="C26" s="34">
        <v>0</v>
      </c>
      <c r="D26" s="34">
        <v>0</v>
      </c>
      <c r="E26" s="34">
        <v>0</v>
      </c>
      <c r="F26" s="34">
        <v>1535.1</v>
      </c>
      <c r="G26" s="34">
        <v>2323.1109999999999</v>
      </c>
      <c r="H26" s="35">
        <f t="shared" si="0"/>
        <v>35485.03</v>
      </c>
      <c r="I26" s="7"/>
    </row>
    <row r="27" spans="1:9" s="6" customFormat="1" ht="24.95" customHeight="1">
      <c r="A27" s="23">
        <v>1967</v>
      </c>
      <c r="B27" s="34">
        <v>29378.726999999999</v>
      </c>
      <c r="C27" s="34">
        <v>0</v>
      </c>
      <c r="D27" s="34">
        <v>0</v>
      </c>
      <c r="E27" s="34">
        <v>0</v>
      </c>
      <c r="F27" s="34">
        <v>1072.8</v>
      </c>
      <c r="G27" s="34">
        <v>2321.9969999999998</v>
      </c>
      <c r="H27" s="35">
        <f t="shared" si="0"/>
        <v>32773.523999999998</v>
      </c>
      <c r="I27" s="7"/>
    </row>
    <row r="28" spans="1:9" s="6" customFormat="1" ht="24.95" customHeight="1">
      <c r="A28" s="23">
        <v>1968</v>
      </c>
      <c r="B28" s="34">
        <v>27376.348999999998</v>
      </c>
      <c r="C28" s="34">
        <v>0</v>
      </c>
      <c r="D28" s="34">
        <v>0</v>
      </c>
      <c r="E28" s="34">
        <v>0</v>
      </c>
      <c r="F28" s="34">
        <v>0</v>
      </c>
      <c r="G28" s="34">
        <v>2115.6689999999999</v>
      </c>
      <c r="H28" s="35">
        <f t="shared" si="0"/>
        <v>29492.017999999996</v>
      </c>
      <c r="I28" s="7"/>
    </row>
    <row r="29" spans="1:9" s="6" customFormat="1" ht="24.95" customHeight="1">
      <c r="A29" s="23">
        <v>1969</v>
      </c>
      <c r="B29" s="34">
        <v>27865.670999999998</v>
      </c>
      <c r="C29" s="34">
        <v>0</v>
      </c>
      <c r="D29" s="34">
        <v>0</v>
      </c>
      <c r="E29" s="34">
        <v>0</v>
      </c>
      <c r="F29" s="34">
        <v>0</v>
      </c>
      <c r="G29" s="34">
        <v>2100.3429999999998</v>
      </c>
      <c r="H29" s="35">
        <f t="shared" si="0"/>
        <v>29966.013999999999</v>
      </c>
      <c r="I29" s="7"/>
    </row>
    <row r="30" spans="1:9" s="6" customFormat="1" ht="24.95" customHeight="1">
      <c r="A30" s="23">
        <v>1970</v>
      </c>
      <c r="B30" s="34">
        <v>25232.815999999999</v>
      </c>
      <c r="C30" s="34">
        <v>0</v>
      </c>
      <c r="D30" s="34">
        <v>0</v>
      </c>
      <c r="E30" s="34">
        <v>0</v>
      </c>
      <c r="F30" s="34">
        <v>0</v>
      </c>
      <c r="G30" s="34">
        <v>1757.895</v>
      </c>
      <c r="H30" s="35">
        <f t="shared" si="0"/>
        <v>26990.710999999999</v>
      </c>
      <c r="I30" s="7"/>
    </row>
    <row r="31" spans="1:9" s="6" customFormat="1" ht="24.95" customHeight="1">
      <c r="A31" s="23">
        <v>1971</v>
      </c>
      <c r="B31" s="34">
        <v>20383.772000000001</v>
      </c>
      <c r="C31" s="34">
        <v>0</v>
      </c>
      <c r="D31" s="34">
        <v>0</v>
      </c>
      <c r="E31" s="34">
        <v>0</v>
      </c>
      <c r="F31" s="34">
        <v>0</v>
      </c>
      <c r="G31" s="34">
        <v>1632.5070000000001</v>
      </c>
      <c r="H31" s="35">
        <f t="shared" si="0"/>
        <v>22016.279000000002</v>
      </c>
      <c r="I31" s="7"/>
    </row>
    <row r="32" spans="1:9" s="6" customFormat="1" ht="24.95" customHeight="1">
      <c r="A32" s="23">
        <v>1972</v>
      </c>
      <c r="B32" s="34">
        <v>17794.034</v>
      </c>
      <c r="C32" s="34">
        <v>0</v>
      </c>
      <c r="D32" s="34">
        <v>0</v>
      </c>
      <c r="E32" s="34">
        <v>0</v>
      </c>
      <c r="F32" s="34">
        <v>0</v>
      </c>
      <c r="G32" s="34">
        <v>1742.7460000000001</v>
      </c>
      <c r="H32" s="35">
        <f t="shared" si="0"/>
        <v>19536.78</v>
      </c>
      <c r="I32" s="7"/>
    </row>
    <row r="33" spans="1:9" s="6" customFormat="1" ht="24.95" customHeight="1">
      <c r="A33" s="23">
        <v>1973</v>
      </c>
      <c r="B33" s="34">
        <v>17111.226999999999</v>
      </c>
      <c r="C33" s="34">
        <v>0</v>
      </c>
      <c r="D33" s="34">
        <v>0</v>
      </c>
      <c r="E33" s="34">
        <v>0</v>
      </c>
      <c r="F33" s="34">
        <v>0</v>
      </c>
      <c r="G33" s="34">
        <v>1559.5820000000001</v>
      </c>
      <c r="H33" s="35">
        <f t="shared" si="0"/>
        <v>18670.808999999997</v>
      </c>
      <c r="I33" s="7"/>
    </row>
    <row r="34" spans="1:9" s="6" customFormat="1" ht="24.95" customHeight="1">
      <c r="A34" s="23">
        <v>1974</v>
      </c>
      <c r="B34" s="34">
        <v>16475.671999999999</v>
      </c>
      <c r="C34" s="34">
        <v>0</v>
      </c>
      <c r="D34" s="34">
        <v>0</v>
      </c>
      <c r="E34" s="34">
        <v>0</v>
      </c>
      <c r="F34" s="34">
        <v>0</v>
      </c>
      <c r="G34" s="34">
        <v>1688.095</v>
      </c>
      <c r="H34" s="35">
        <f t="shared" si="0"/>
        <v>18163.767</v>
      </c>
      <c r="I34" s="7"/>
    </row>
    <row r="35" spans="1:9" s="13" customFormat="1" ht="24.75">
      <c r="A35" s="24">
        <v>1975</v>
      </c>
      <c r="B35" s="34">
        <v>12233</v>
      </c>
      <c r="C35" s="34">
        <v>779</v>
      </c>
      <c r="D35" s="34">
        <v>0</v>
      </c>
      <c r="E35" s="34">
        <v>1</v>
      </c>
      <c r="F35" s="34">
        <v>0</v>
      </c>
      <c r="G35" s="34">
        <v>1491</v>
      </c>
      <c r="H35" s="35">
        <f>SUM(B35:G35)</f>
        <v>14504</v>
      </c>
      <c r="I35" s="12"/>
    </row>
    <row r="36" spans="1:9" s="13" customFormat="1" ht="24.75">
      <c r="A36" s="24">
        <v>1976</v>
      </c>
      <c r="B36" s="34">
        <v>10721</v>
      </c>
      <c r="C36" s="34">
        <v>1055</v>
      </c>
      <c r="D36" s="34">
        <v>0</v>
      </c>
      <c r="E36" s="34">
        <v>1</v>
      </c>
      <c r="F36" s="34">
        <v>105</v>
      </c>
      <c r="G36" s="34">
        <v>1479</v>
      </c>
      <c r="H36" s="35">
        <f>SUM(B36:G36)</f>
        <v>13361</v>
      </c>
      <c r="I36" s="12"/>
    </row>
    <row r="37" spans="1:9" s="13" customFormat="1" ht="24.75">
      <c r="A37" s="24">
        <v>1977</v>
      </c>
      <c r="B37" s="34">
        <v>10014</v>
      </c>
      <c r="C37" s="34">
        <v>1360</v>
      </c>
      <c r="D37" s="34">
        <v>0</v>
      </c>
      <c r="E37" s="34">
        <v>1</v>
      </c>
      <c r="F37" s="34">
        <v>213</v>
      </c>
      <c r="G37" s="34">
        <v>1459</v>
      </c>
      <c r="H37" s="35">
        <f>SUM(B37:G37)</f>
        <v>13047</v>
      </c>
      <c r="I37" s="12"/>
    </row>
    <row r="38" spans="1:9" s="13" customFormat="1" ht="24.75">
      <c r="A38" s="24">
        <v>1978</v>
      </c>
      <c r="B38" s="34">
        <v>9207</v>
      </c>
      <c r="C38" s="34">
        <v>2515</v>
      </c>
      <c r="D38" s="34">
        <v>0</v>
      </c>
      <c r="E38" s="34">
        <v>4</v>
      </c>
      <c r="F38" s="34">
        <v>202</v>
      </c>
      <c r="G38" s="34">
        <v>1723</v>
      </c>
      <c r="H38" s="35">
        <f>SUM(B38:G38)</f>
        <v>13651</v>
      </c>
      <c r="I38" s="12"/>
    </row>
    <row r="39" spans="1:9" s="13" customFormat="1" ht="24.75">
      <c r="A39" s="24">
        <v>1979</v>
      </c>
      <c r="B39" s="34">
        <v>11217</v>
      </c>
      <c r="C39" s="34">
        <v>3732</v>
      </c>
      <c r="D39" s="34">
        <v>0</v>
      </c>
      <c r="E39" s="34">
        <v>2</v>
      </c>
      <c r="F39" s="34">
        <v>359</v>
      </c>
      <c r="G39" s="34">
        <v>1586</v>
      </c>
      <c r="H39" s="35">
        <f t="shared" ref="H39:H60" si="1">SUM(B39:G39)</f>
        <v>16896</v>
      </c>
      <c r="I39" s="12"/>
    </row>
    <row r="40" spans="1:9" s="13" customFormat="1" ht="24.75">
      <c r="A40" s="24">
        <v>1980</v>
      </c>
      <c r="B40" s="34">
        <v>10401</v>
      </c>
      <c r="C40" s="34">
        <v>4937</v>
      </c>
      <c r="D40" s="34">
        <v>0</v>
      </c>
      <c r="E40" s="34">
        <v>3</v>
      </c>
      <c r="F40" s="34">
        <v>374</v>
      </c>
      <c r="G40" s="34">
        <v>1614</v>
      </c>
      <c r="H40" s="35">
        <f t="shared" si="1"/>
        <v>17329</v>
      </c>
      <c r="I40" s="12"/>
    </row>
    <row r="41" spans="1:9" s="13" customFormat="1" ht="24.75">
      <c r="A41" s="24">
        <v>1981</v>
      </c>
      <c r="B41" s="34">
        <v>9407</v>
      </c>
      <c r="C41" s="34">
        <v>5500</v>
      </c>
      <c r="D41" s="34">
        <v>0</v>
      </c>
      <c r="E41" s="34">
        <v>7</v>
      </c>
      <c r="F41" s="34">
        <v>364</v>
      </c>
      <c r="G41" s="34">
        <v>1506</v>
      </c>
      <c r="H41" s="35">
        <f t="shared" si="1"/>
        <v>16784</v>
      </c>
      <c r="I41" s="12"/>
    </row>
    <row r="42" spans="1:9" s="13" customFormat="1" ht="24.75">
      <c r="A42" s="24">
        <v>1982</v>
      </c>
      <c r="B42" s="34">
        <v>8821</v>
      </c>
      <c r="C42" s="34">
        <v>5016</v>
      </c>
      <c r="D42" s="34">
        <v>0</v>
      </c>
      <c r="E42" s="34">
        <v>16</v>
      </c>
      <c r="F42" s="34">
        <v>368</v>
      </c>
      <c r="G42" s="34">
        <v>1584</v>
      </c>
      <c r="H42" s="35">
        <f t="shared" si="1"/>
        <v>15805</v>
      </c>
      <c r="I42" s="12"/>
    </row>
    <row r="43" spans="1:9" s="13" customFormat="1" ht="24.75">
      <c r="A43" s="24">
        <v>1983</v>
      </c>
      <c r="B43" s="34">
        <v>8039</v>
      </c>
      <c r="C43" s="34">
        <v>5649</v>
      </c>
      <c r="D43" s="34">
        <v>0</v>
      </c>
      <c r="E43" s="34">
        <v>25</v>
      </c>
      <c r="F43" s="34">
        <v>345</v>
      </c>
      <c r="G43" s="34">
        <v>1591</v>
      </c>
      <c r="H43" s="35">
        <f t="shared" si="1"/>
        <v>15649</v>
      </c>
      <c r="I43" s="12"/>
    </row>
    <row r="44" spans="1:9" s="13" customFormat="1" ht="24.75">
      <c r="A44" s="24">
        <v>1984</v>
      </c>
      <c r="B44" s="34">
        <v>8478</v>
      </c>
      <c r="C44" s="34">
        <v>6040</v>
      </c>
      <c r="D44" s="34">
        <v>0</v>
      </c>
      <c r="E44" s="34">
        <v>35</v>
      </c>
      <c r="F44" s="34">
        <v>375</v>
      </c>
      <c r="G44" s="34">
        <v>1639</v>
      </c>
      <c r="H44" s="35">
        <f t="shared" si="1"/>
        <v>16567</v>
      </c>
      <c r="I44" s="12"/>
    </row>
    <row r="45" spans="1:9" s="13" customFormat="1" ht="24.75">
      <c r="A45" s="24">
        <v>1985</v>
      </c>
      <c r="B45" s="34">
        <v>9438</v>
      </c>
      <c r="C45" s="34">
        <v>6225</v>
      </c>
      <c r="D45" s="34">
        <v>0</v>
      </c>
      <c r="E45" s="34">
        <v>43</v>
      </c>
      <c r="F45" s="34">
        <v>523</v>
      </c>
      <c r="G45" s="34">
        <v>1619</v>
      </c>
      <c r="H45" s="35">
        <f t="shared" si="1"/>
        <v>17848</v>
      </c>
      <c r="I45" s="12"/>
    </row>
    <row r="46" spans="1:9" s="13" customFormat="1" ht="24.75">
      <c r="A46" s="24">
        <v>1986</v>
      </c>
      <c r="B46" s="34">
        <v>9025</v>
      </c>
      <c r="C46" s="34">
        <v>5851</v>
      </c>
      <c r="D46" s="34">
        <v>0</v>
      </c>
      <c r="E46" s="34">
        <v>204</v>
      </c>
      <c r="F46" s="34">
        <v>431</v>
      </c>
      <c r="G46" s="34">
        <v>1603</v>
      </c>
      <c r="H46" s="35">
        <f t="shared" si="1"/>
        <v>17114</v>
      </c>
      <c r="I46" s="12"/>
    </row>
    <row r="47" spans="1:9" s="13" customFormat="1" ht="24.75">
      <c r="A47" s="24">
        <v>1987</v>
      </c>
      <c r="B47" s="34">
        <v>8296</v>
      </c>
      <c r="C47" s="34">
        <v>6085</v>
      </c>
      <c r="D47" s="34">
        <v>0</v>
      </c>
      <c r="E47" s="34">
        <v>245</v>
      </c>
      <c r="F47" s="34">
        <v>454</v>
      </c>
      <c r="G47" s="34">
        <v>1439</v>
      </c>
      <c r="H47" s="35">
        <f t="shared" si="1"/>
        <v>16519</v>
      </c>
      <c r="I47" s="12"/>
    </row>
    <row r="48" spans="1:9" s="13" customFormat="1" ht="24.75">
      <c r="A48" s="24">
        <v>1988</v>
      </c>
      <c r="B48" s="34">
        <v>6280</v>
      </c>
      <c r="C48" s="34">
        <v>6079</v>
      </c>
      <c r="D48" s="34">
        <v>0</v>
      </c>
      <c r="E48" s="34">
        <v>393</v>
      </c>
      <c r="F48" s="34">
        <v>462</v>
      </c>
      <c r="G48" s="34">
        <v>1283</v>
      </c>
      <c r="H48" s="35">
        <f t="shared" si="1"/>
        <v>14497</v>
      </c>
      <c r="I48" s="12"/>
    </row>
    <row r="49" spans="1:9" s="13" customFormat="1" ht="24.75">
      <c r="A49" s="24">
        <v>1989</v>
      </c>
      <c r="B49" s="34">
        <v>5239</v>
      </c>
      <c r="C49" s="34">
        <v>6824</v>
      </c>
      <c r="D49" s="34">
        <v>163</v>
      </c>
      <c r="E49" s="34">
        <v>456</v>
      </c>
      <c r="F49" s="34">
        <v>426</v>
      </c>
      <c r="G49" s="34">
        <v>1382</v>
      </c>
      <c r="H49" s="35">
        <f t="shared" si="1"/>
        <v>14490</v>
      </c>
      <c r="I49" s="12"/>
    </row>
    <row r="50" spans="1:9" s="13" customFormat="1" ht="24.75">
      <c r="A50" s="24">
        <v>1990</v>
      </c>
      <c r="B50" s="34">
        <v>5337</v>
      </c>
      <c r="C50" s="34">
        <v>6199</v>
      </c>
      <c r="D50" s="34">
        <v>621</v>
      </c>
      <c r="E50" s="34">
        <v>382</v>
      </c>
      <c r="F50" s="34">
        <v>547</v>
      </c>
      <c r="G50" s="34">
        <v>1111</v>
      </c>
      <c r="H50" s="35">
        <f t="shared" si="1"/>
        <v>14197</v>
      </c>
      <c r="I50" s="12"/>
    </row>
    <row r="51" spans="1:9" s="13" customFormat="1" ht="24.75">
      <c r="A51" s="24">
        <v>1991</v>
      </c>
      <c r="B51" s="34">
        <f t="shared" ref="B51:G51" si="2">B66+B80</f>
        <v>48323</v>
      </c>
      <c r="C51" s="34">
        <f t="shared" si="2"/>
        <v>7241</v>
      </c>
      <c r="D51" s="34">
        <f t="shared" si="2"/>
        <v>786</v>
      </c>
      <c r="E51" s="34">
        <f t="shared" si="2"/>
        <v>2660</v>
      </c>
      <c r="F51" s="34">
        <f t="shared" si="2"/>
        <v>1892</v>
      </c>
      <c r="G51" s="34">
        <f t="shared" si="2"/>
        <v>13423.379000000001</v>
      </c>
      <c r="H51" s="35">
        <f t="shared" si="1"/>
        <v>74325.379000000001</v>
      </c>
      <c r="I51" s="12"/>
    </row>
    <row r="52" spans="1:9" s="13" customFormat="1" ht="24.75">
      <c r="A52" s="24">
        <v>1992</v>
      </c>
      <c r="B52" s="34">
        <v>28944</v>
      </c>
      <c r="C52" s="34">
        <v>7491</v>
      </c>
      <c r="D52" s="34">
        <v>967</v>
      </c>
      <c r="E52" s="34">
        <v>2450</v>
      </c>
      <c r="F52" s="34">
        <v>687</v>
      </c>
      <c r="G52" s="34">
        <v>10335</v>
      </c>
      <c r="H52" s="35">
        <f t="shared" si="1"/>
        <v>50874</v>
      </c>
      <c r="I52" s="12"/>
    </row>
    <row r="53" spans="1:9" s="13" customFormat="1" ht="23.1" customHeight="1">
      <c r="A53" s="24">
        <v>1993</v>
      </c>
      <c r="B53" s="34">
        <f t="shared" ref="B53:G61" si="3">B67+B81</f>
        <v>23598.499</v>
      </c>
      <c r="C53" s="34">
        <f t="shared" si="3"/>
        <v>7423.4840000000004</v>
      </c>
      <c r="D53" s="34">
        <f t="shared" si="3"/>
        <v>1181.7049999999999</v>
      </c>
      <c r="E53" s="34">
        <f t="shared" si="3"/>
        <v>1505.942</v>
      </c>
      <c r="F53" s="34">
        <f t="shared" si="3"/>
        <v>642.83100000000002</v>
      </c>
      <c r="G53" s="34">
        <f t="shared" si="3"/>
        <v>10165.781999999999</v>
      </c>
      <c r="H53" s="35">
        <f t="shared" si="1"/>
        <v>44518.243000000002</v>
      </c>
      <c r="I53" s="12"/>
    </row>
    <row r="54" spans="1:9" s="13" customFormat="1" ht="23.1" customHeight="1">
      <c r="A54" s="24">
        <v>1994</v>
      </c>
      <c r="B54" s="34">
        <f t="shared" si="3"/>
        <v>15313.117</v>
      </c>
      <c r="C54" s="34">
        <f t="shared" si="3"/>
        <v>7213.5690000000004</v>
      </c>
      <c r="D54" s="34">
        <f t="shared" si="3"/>
        <v>1120.2909999999999</v>
      </c>
      <c r="E54" s="34">
        <f t="shared" si="3"/>
        <v>2027.454</v>
      </c>
      <c r="F54" s="34">
        <f t="shared" si="3"/>
        <v>580.29300000000001</v>
      </c>
      <c r="G54" s="34">
        <f t="shared" si="3"/>
        <v>8857.0920000000006</v>
      </c>
      <c r="H54" s="35">
        <f t="shared" si="1"/>
        <v>35111.816000000006</v>
      </c>
      <c r="I54" s="12"/>
    </row>
    <row r="55" spans="1:9" s="13" customFormat="1" ht="23.1" customHeight="1">
      <c r="A55" s="24">
        <v>1995</v>
      </c>
      <c r="B55" s="34">
        <f t="shared" si="3"/>
        <v>11325.781000000001</v>
      </c>
      <c r="C55" s="34">
        <f t="shared" si="3"/>
        <v>6975.3190000000004</v>
      </c>
      <c r="D55" s="34">
        <f t="shared" si="3"/>
        <v>1131.4369999999999</v>
      </c>
      <c r="E55" s="34">
        <f t="shared" si="3"/>
        <v>1214.4000000000001</v>
      </c>
      <c r="F55" s="34">
        <f t="shared" si="3"/>
        <v>622.63300000000004</v>
      </c>
      <c r="G55" s="34">
        <f t="shared" si="3"/>
        <v>7680.2280000000001</v>
      </c>
      <c r="H55" s="35">
        <f t="shared" si="1"/>
        <v>28949.798000000006</v>
      </c>
      <c r="I55" s="12"/>
    </row>
    <row r="56" spans="1:9" s="13" customFormat="1" ht="23.1" customHeight="1">
      <c r="A56" s="24">
        <v>1996</v>
      </c>
      <c r="B56" s="34">
        <f t="shared" si="3"/>
        <v>10966.323</v>
      </c>
      <c r="C56" s="34">
        <f t="shared" si="3"/>
        <v>6595.5079999999998</v>
      </c>
      <c r="D56" s="34">
        <f t="shared" si="3"/>
        <v>1016.878</v>
      </c>
      <c r="E56" s="34">
        <f t="shared" si="3"/>
        <v>756.83100000000002</v>
      </c>
      <c r="F56" s="34">
        <f t="shared" si="3"/>
        <v>579.75</v>
      </c>
      <c r="G56" s="34">
        <f t="shared" si="3"/>
        <v>6061.1779999999999</v>
      </c>
      <c r="H56" s="35">
        <f t="shared" si="1"/>
        <v>25976.467999999997</v>
      </c>
      <c r="I56" s="12"/>
    </row>
    <row r="57" spans="1:9" s="13" customFormat="1" ht="23.1" customHeight="1">
      <c r="A57" s="24">
        <v>1997</v>
      </c>
      <c r="B57" s="34">
        <f t="shared" si="3"/>
        <v>7754.4979999999996</v>
      </c>
      <c r="C57" s="34">
        <f t="shared" si="3"/>
        <v>6537.0410000000002</v>
      </c>
      <c r="D57" s="34">
        <f t="shared" si="3"/>
        <v>928.66300000000001</v>
      </c>
      <c r="E57" s="34">
        <f t="shared" si="3"/>
        <v>249.10700000000003</v>
      </c>
      <c r="F57" s="34">
        <f t="shared" si="3"/>
        <v>601.46600000000001</v>
      </c>
      <c r="G57" s="34">
        <f t="shared" si="3"/>
        <v>4953.2569999999996</v>
      </c>
      <c r="H57" s="35">
        <f t="shared" si="1"/>
        <v>21024.031999999999</v>
      </c>
      <c r="I57" s="12"/>
    </row>
    <row r="58" spans="1:9" s="13" customFormat="1" ht="23.1" customHeight="1">
      <c r="A58" s="24">
        <v>1998</v>
      </c>
      <c r="B58" s="34">
        <f t="shared" si="3"/>
        <v>4773.835</v>
      </c>
      <c r="C58" s="34">
        <f t="shared" si="3"/>
        <v>6112.37</v>
      </c>
      <c r="D58" s="34">
        <f t="shared" si="3"/>
        <v>930.99599999999998</v>
      </c>
      <c r="E58" s="34">
        <f t="shared" si="3"/>
        <v>3.871</v>
      </c>
      <c r="F58" s="34">
        <f t="shared" si="3"/>
        <v>580.33799999999997</v>
      </c>
      <c r="G58" s="34">
        <f t="shared" si="3"/>
        <v>3108.8810000000003</v>
      </c>
      <c r="H58" s="35">
        <f t="shared" si="1"/>
        <v>15510.290999999997</v>
      </c>
      <c r="I58" s="12"/>
    </row>
    <row r="59" spans="1:9" s="13" customFormat="1" ht="23.1" customHeight="1">
      <c r="A59" s="24">
        <v>1999</v>
      </c>
      <c r="B59" s="34">
        <f t="shared" si="3"/>
        <v>4212.7259999999997</v>
      </c>
      <c r="C59" s="34">
        <f t="shared" si="3"/>
        <v>5802.9519999999993</v>
      </c>
      <c r="D59" s="34">
        <f t="shared" si="3"/>
        <v>1029.2719999999999</v>
      </c>
      <c r="E59" s="34">
        <f t="shared" si="3"/>
        <v>0</v>
      </c>
      <c r="F59" s="34">
        <f t="shared" si="3"/>
        <v>538.47500000000002</v>
      </c>
      <c r="G59" s="34">
        <f t="shared" si="3"/>
        <v>2474.84</v>
      </c>
      <c r="H59" s="35">
        <f t="shared" si="1"/>
        <v>14058.265000000001</v>
      </c>
      <c r="I59" s="12"/>
    </row>
    <row r="60" spans="1:9" s="13" customFormat="1" ht="23.1" customHeight="1">
      <c r="A60" s="24">
        <v>2000</v>
      </c>
      <c r="B60" s="34">
        <f t="shared" si="3"/>
        <v>3578.652</v>
      </c>
      <c r="C60" s="34">
        <f t="shared" si="3"/>
        <v>6021.3269999999993</v>
      </c>
      <c r="D60" s="34">
        <f t="shared" si="3"/>
        <v>1210.05</v>
      </c>
      <c r="E60" s="34">
        <f t="shared" si="3"/>
        <v>0</v>
      </c>
      <c r="F60" s="34">
        <f t="shared" si="3"/>
        <v>547.72900000000004</v>
      </c>
      <c r="G60" s="34">
        <f t="shared" si="3"/>
        <v>1995.893</v>
      </c>
      <c r="H60" s="35">
        <f t="shared" si="1"/>
        <v>13353.650999999998</v>
      </c>
      <c r="I60" s="12"/>
    </row>
    <row r="61" spans="1:9" s="13" customFormat="1" ht="23.1" customHeight="1">
      <c r="A61" s="24">
        <v>2001</v>
      </c>
      <c r="B61" s="34">
        <f t="shared" si="3"/>
        <v>3509.0219999999999</v>
      </c>
      <c r="C61" s="34">
        <f t="shared" si="3"/>
        <v>5940.3140000000003</v>
      </c>
      <c r="D61" s="34">
        <f t="shared" si="3"/>
        <v>1238.3290000000002</v>
      </c>
      <c r="E61" s="34">
        <f t="shared" si="3"/>
        <v>0</v>
      </c>
      <c r="F61" s="34">
        <f t="shared" si="3"/>
        <v>547.01700000000005</v>
      </c>
      <c r="G61" s="34">
        <f t="shared" si="3"/>
        <v>1971.798</v>
      </c>
      <c r="H61" s="35">
        <f>SUM(B61:G61)</f>
        <v>13206.48</v>
      </c>
      <c r="I61" s="12"/>
    </row>
    <row r="62" spans="1:9" s="13" customFormat="1" ht="23.1" customHeight="1">
      <c r="A62" s="24">
        <v>2002</v>
      </c>
      <c r="B62" s="34">
        <f t="shared" ref="B62:G63" si="4">SUM(B76+B90)</f>
        <v>3004.4670000000001</v>
      </c>
      <c r="C62" s="34">
        <f t="shared" si="4"/>
        <v>6055.2560000000003</v>
      </c>
      <c r="D62" s="34">
        <f t="shared" si="4"/>
        <v>1203.3919999999998</v>
      </c>
      <c r="E62" s="34">
        <f t="shared" si="4"/>
        <v>0</v>
      </c>
      <c r="F62" s="34">
        <f t="shared" si="4"/>
        <v>580.22299999999996</v>
      </c>
      <c r="G62" s="34">
        <f t="shared" si="4"/>
        <v>2012.8040000000001</v>
      </c>
      <c r="H62" s="35">
        <f>SUM(B62:G62)</f>
        <v>12856.142</v>
      </c>
      <c r="I62" s="12"/>
    </row>
    <row r="63" spans="1:9" s="13" customFormat="1" ht="23.1" customHeight="1">
      <c r="A63" s="24">
        <v>2003</v>
      </c>
      <c r="B63" s="34">
        <f t="shared" si="4"/>
        <v>2906.05</v>
      </c>
      <c r="C63" s="34">
        <f t="shared" si="4"/>
        <v>6021.4250000000002</v>
      </c>
      <c r="D63" s="34">
        <f t="shared" si="4"/>
        <v>1218.5650000000001</v>
      </c>
      <c r="E63" s="34">
        <f t="shared" si="4"/>
        <v>0</v>
      </c>
      <c r="F63" s="34">
        <f t="shared" si="4"/>
        <v>511.51600000000002</v>
      </c>
      <c r="G63" s="34">
        <f t="shared" si="4"/>
        <v>1842.6949999999999</v>
      </c>
      <c r="H63" s="35">
        <f>SUM(B63:G63)</f>
        <v>12500.251</v>
      </c>
      <c r="I63" s="12"/>
    </row>
    <row r="64" spans="1:9" s="13" customFormat="1" ht="23.1" customHeight="1">
      <c r="A64" s="24">
        <v>2004</v>
      </c>
      <c r="B64" s="34">
        <v>2745.348</v>
      </c>
      <c r="C64" s="34">
        <v>6600.0219999999999</v>
      </c>
      <c r="D64" s="34">
        <v>1302.048</v>
      </c>
      <c r="E64" s="34">
        <v>0</v>
      </c>
      <c r="F64" s="34">
        <v>553.22400000000005</v>
      </c>
      <c r="G64" s="34">
        <v>1740.7</v>
      </c>
      <c r="H64" s="35">
        <f>SUM(B64:G64)</f>
        <v>12941.342000000001</v>
      </c>
      <c r="I64" s="12"/>
    </row>
    <row r="65" spans="1:9" s="13" customFormat="1" ht="30" hidden="1" customHeight="1">
      <c r="A65" s="24"/>
      <c r="B65" s="43" t="s">
        <v>20</v>
      </c>
      <c r="C65" s="43"/>
      <c r="D65" s="43"/>
      <c r="E65" s="43"/>
      <c r="F65" s="43"/>
      <c r="G65" s="43"/>
      <c r="H65" s="44"/>
      <c r="I65" s="14"/>
    </row>
    <row r="66" spans="1:9" s="13" customFormat="1" ht="24.75" hidden="1">
      <c r="A66" s="24">
        <v>1991</v>
      </c>
      <c r="B66" s="34">
        <v>6329</v>
      </c>
      <c r="C66" s="34">
        <v>6156</v>
      </c>
      <c r="D66" s="34">
        <v>786</v>
      </c>
      <c r="E66" s="34">
        <v>419</v>
      </c>
      <c r="F66" s="34">
        <v>619</v>
      </c>
      <c r="G66" s="34">
        <v>1321</v>
      </c>
      <c r="H66" s="35">
        <f>SUM(A66:G66)</f>
        <v>17621</v>
      </c>
      <c r="I66" s="12"/>
    </row>
    <row r="67" spans="1:9" s="13" customFormat="1" ht="23.1" hidden="1" customHeight="1">
      <c r="A67" s="24">
        <v>1993</v>
      </c>
      <c r="B67" s="34">
        <v>5628.4769999999999</v>
      </c>
      <c r="C67" s="34">
        <v>6059.2280000000001</v>
      </c>
      <c r="D67" s="34">
        <v>1181.7049999999999</v>
      </c>
      <c r="E67" s="34">
        <v>334.81799999999998</v>
      </c>
      <c r="F67" s="34">
        <v>642.83100000000002</v>
      </c>
      <c r="G67" s="34">
        <v>1757.67</v>
      </c>
      <c r="H67" s="35">
        <f>SUM(B67:G67)</f>
        <v>15604.728999999999</v>
      </c>
      <c r="I67" s="12"/>
    </row>
    <row r="68" spans="1:9" s="13" customFormat="1" ht="23.1" hidden="1" customHeight="1">
      <c r="A68" s="24">
        <v>1994</v>
      </c>
      <c r="B68" s="34">
        <v>4555.4930000000004</v>
      </c>
      <c r="C68" s="34">
        <v>5820.9470000000001</v>
      </c>
      <c r="D68" s="34">
        <v>1120.2909999999999</v>
      </c>
      <c r="E68" s="34">
        <v>372.161</v>
      </c>
      <c r="F68" s="34">
        <v>580.29300000000001</v>
      </c>
      <c r="G68" s="34">
        <v>1687.0119999999999</v>
      </c>
      <c r="H68" s="35">
        <f t="shared" ref="H68:H73" si="5">SUM(B68:G68)</f>
        <v>14136.197</v>
      </c>
      <c r="I68" s="12"/>
    </row>
    <row r="69" spans="1:9" s="13" customFormat="1" ht="23.1" hidden="1" customHeight="1">
      <c r="A69" s="24">
        <v>1995</v>
      </c>
      <c r="B69" s="34">
        <v>4007.069</v>
      </c>
      <c r="C69" s="34">
        <v>5617.2690000000002</v>
      </c>
      <c r="D69" s="34">
        <v>1131.4369999999999</v>
      </c>
      <c r="E69" s="34">
        <v>207.7</v>
      </c>
      <c r="F69" s="34">
        <v>622.63300000000004</v>
      </c>
      <c r="G69" s="34">
        <v>1738.0840000000001</v>
      </c>
      <c r="H69" s="35">
        <f t="shared" si="5"/>
        <v>13324.192000000001</v>
      </c>
      <c r="I69" s="12"/>
    </row>
    <row r="70" spans="1:9" s="13" customFormat="1" ht="23.1" hidden="1" customHeight="1">
      <c r="A70" s="24">
        <v>1996</v>
      </c>
      <c r="B70" s="34">
        <v>4002.0709999999999</v>
      </c>
      <c r="C70" s="34">
        <v>5201.7160000000003</v>
      </c>
      <c r="D70" s="34">
        <v>1016.878</v>
      </c>
      <c r="E70" s="34">
        <v>296.88600000000002</v>
      </c>
      <c r="F70" s="34">
        <v>579.75</v>
      </c>
      <c r="G70" s="34">
        <v>1900.8409999999999</v>
      </c>
      <c r="H70" s="35">
        <f t="shared" si="5"/>
        <v>12998.142000000002</v>
      </c>
      <c r="I70" s="12"/>
    </row>
    <row r="71" spans="1:9" s="13" customFormat="1" ht="23.1" hidden="1" customHeight="1">
      <c r="A71" s="24">
        <v>1997</v>
      </c>
      <c r="B71" s="34">
        <v>3238.9789999999998</v>
      </c>
      <c r="C71" s="34">
        <v>5049.3710000000001</v>
      </c>
      <c r="D71" s="34">
        <v>928.66300000000001</v>
      </c>
      <c r="E71" s="34">
        <v>239.46100000000001</v>
      </c>
      <c r="F71" s="34">
        <v>601.46600000000001</v>
      </c>
      <c r="G71" s="34">
        <v>1891.4380000000001</v>
      </c>
      <c r="H71" s="35">
        <f t="shared" si="5"/>
        <v>11949.378000000001</v>
      </c>
      <c r="I71" s="12"/>
    </row>
    <row r="72" spans="1:9" s="13" customFormat="1" ht="23.1" hidden="1" customHeight="1">
      <c r="A72" s="24">
        <v>1998</v>
      </c>
      <c r="B72" s="34">
        <v>2593.0639999999999</v>
      </c>
      <c r="C72" s="34">
        <v>4702.616</v>
      </c>
      <c r="D72" s="34">
        <v>917.34</v>
      </c>
      <c r="E72" s="34">
        <v>0</v>
      </c>
      <c r="F72" s="34">
        <v>580.33799999999997</v>
      </c>
      <c r="G72" s="34">
        <v>1863.114</v>
      </c>
      <c r="H72" s="35">
        <f t="shared" si="5"/>
        <v>10656.472</v>
      </c>
      <c r="I72" s="12"/>
    </row>
    <row r="73" spans="1:9" s="13" customFormat="1" ht="23.1" hidden="1" customHeight="1">
      <c r="A73" s="24">
        <v>1999</v>
      </c>
      <c r="B73" s="34">
        <v>2494.145</v>
      </c>
      <c r="C73" s="34">
        <v>4399.2849999999999</v>
      </c>
      <c r="D73" s="34">
        <v>830.74</v>
      </c>
      <c r="E73" s="34">
        <v>0</v>
      </c>
      <c r="F73" s="34">
        <v>538.47500000000002</v>
      </c>
      <c r="G73" s="34">
        <v>1815.1510000000001</v>
      </c>
      <c r="H73" s="35">
        <f t="shared" si="5"/>
        <v>10077.796</v>
      </c>
      <c r="I73" s="12"/>
    </row>
    <row r="74" spans="1:9" s="13" customFormat="1" ht="23.1" hidden="1" customHeight="1">
      <c r="A74" s="24">
        <v>2000</v>
      </c>
      <c r="B74" s="34">
        <v>2181.8789999999999</v>
      </c>
      <c r="C74" s="34">
        <v>4682.0379999999996</v>
      </c>
      <c r="D74" s="34">
        <v>850.88400000000001</v>
      </c>
      <c r="E74" s="34">
        <v>0</v>
      </c>
      <c r="F74" s="34">
        <v>547.72900000000004</v>
      </c>
      <c r="G74" s="34">
        <v>1697.172</v>
      </c>
      <c r="H74" s="35">
        <f>SUM(B74:G74)</f>
        <v>9959.7019999999993</v>
      </c>
      <c r="I74" s="12"/>
    </row>
    <row r="75" spans="1:9" s="13" customFormat="1" ht="23.1" hidden="1" customHeight="1">
      <c r="A75" s="24">
        <v>2001</v>
      </c>
      <c r="B75" s="34">
        <v>2132.1170000000002</v>
      </c>
      <c r="C75" s="34">
        <v>4632.0020000000004</v>
      </c>
      <c r="D75" s="34">
        <v>891.56500000000005</v>
      </c>
      <c r="E75" s="34">
        <v>0</v>
      </c>
      <c r="F75" s="34">
        <v>547.01700000000005</v>
      </c>
      <c r="G75" s="34">
        <v>1674.008</v>
      </c>
      <c r="H75" s="35">
        <f>SUM(B75:G75)</f>
        <v>9876.7090000000007</v>
      </c>
      <c r="I75" s="12"/>
    </row>
    <row r="76" spans="1:9" s="13" customFormat="1" ht="23.1" hidden="1" customHeight="1">
      <c r="A76" s="24">
        <v>2002</v>
      </c>
      <c r="B76" s="34">
        <v>1764.4960000000001</v>
      </c>
      <c r="C76" s="34">
        <v>4788.951</v>
      </c>
      <c r="D76" s="34">
        <v>777.09299999999996</v>
      </c>
      <c r="E76" s="34">
        <v>0</v>
      </c>
      <c r="F76" s="34">
        <v>580.22299999999996</v>
      </c>
      <c r="G76" s="34">
        <v>1737.617</v>
      </c>
      <c r="H76" s="35">
        <f>SUM(B76:G76)</f>
        <v>9648.3799999999992</v>
      </c>
      <c r="I76" s="12"/>
    </row>
    <row r="77" spans="1:9" s="13" customFormat="1" ht="23.1" hidden="1" customHeight="1">
      <c r="A77" s="24">
        <v>2003</v>
      </c>
      <c r="B77" s="34">
        <v>1651.2239999999999</v>
      </c>
      <c r="C77" s="34">
        <v>4658.4250000000002</v>
      </c>
      <c r="D77" s="34">
        <v>772.63800000000003</v>
      </c>
      <c r="E77" s="34">
        <v>0</v>
      </c>
      <c r="F77" s="34">
        <v>511.51600000000002</v>
      </c>
      <c r="G77" s="34">
        <v>1573.5129999999999</v>
      </c>
      <c r="H77" s="35">
        <f>SUM(B77:G77)</f>
        <v>9167.3159999999989</v>
      </c>
      <c r="I77" s="12"/>
    </row>
    <row r="78" spans="1:9" s="13" customFormat="1" ht="23.1" hidden="1" customHeight="1">
      <c r="A78" s="24"/>
      <c r="B78" s="34"/>
      <c r="C78" s="34"/>
      <c r="D78" s="34"/>
      <c r="E78" s="34"/>
      <c r="F78" s="34"/>
      <c r="G78" s="34"/>
      <c r="H78" s="35"/>
      <c r="I78" s="12"/>
    </row>
    <row r="79" spans="1:9" s="13" customFormat="1" ht="30" hidden="1" customHeight="1">
      <c r="A79" s="24"/>
      <c r="B79" s="43" t="s">
        <v>21</v>
      </c>
      <c r="C79" s="43"/>
      <c r="D79" s="43"/>
      <c r="E79" s="43"/>
      <c r="F79" s="43"/>
      <c r="G79" s="43"/>
      <c r="H79" s="44"/>
      <c r="I79" s="14"/>
    </row>
    <row r="80" spans="1:9" s="13" customFormat="1" ht="24.75" hidden="1">
      <c r="A80" s="24">
        <v>1991</v>
      </c>
      <c r="B80" s="34">
        <v>41994</v>
      </c>
      <c r="C80" s="34">
        <v>1085</v>
      </c>
      <c r="D80" s="34">
        <v>0</v>
      </c>
      <c r="E80" s="34">
        <v>2241</v>
      </c>
      <c r="F80" s="34">
        <v>1273</v>
      </c>
      <c r="G80" s="34">
        <v>12102.379000000001</v>
      </c>
      <c r="H80" s="35">
        <f>SUM(A80:G80)</f>
        <v>60686.379000000001</v>
      </c>
      <c r="I80" s="12"/>
    </row>
    <row r="81" spans="1:9" s="13" customFormat="1" ht="23.1" hidden="1" customHeight="1">
      <c r="A81" s="24">
        <v>1993</v>
      </c>
      <c r="B81" s="34">
        <v>17970.022000000001</v>
      </c>
      <c r="C81" s="34">
        <v>1364.2560000000001</v>
      </c>
      <c r="D81" s="34"/>
      <c r="E81" s="34">
        <v>1171.124</v>
      </c>
      <c r="F81" s="34">
        <v>0</v>
      </c>
      <c r="G81" s="34">
        <v>8408.1119999999992</v>
      </c>
      <c r="H81" s="35">
        <f t="shared" ref="H81:H88" si="6">SUM(B81:G81)</f>
        <v>28913.514000000003</v>
      </c>
      <c r="I81" s="12"/>
    </row>
    <row r="82" spans="1:9" s="13" customFormat="1" ht="23.1" hidden="1" customHeight="1">
      <c r="A82" s="24">
        <v>1994</v>
      </c>
      <c r="B82" s="34">
        <v>10757.624</v>
      </c>
      <c r="C82" s="34">
        <v>1392.6220000000001</v>
      </c>
      <c r="D82" s="34">
        <v>0</v>
      </c>
      <c r="E82" s="34">
        <v>1655.2929999999999</v>
      </c>
      <c r="F82" s="34">
        <v>0</v>
      </c>
      <c r="G82" s="34">
        <v>7170.08</v>
      </c>
      <c r="H82" s="35">
        <f t="shared" si="6"/>
        <v>20975.618999999999</v>
      </c>
      <c r="I82" s="12"/>
    </row>
    <row r="83" spans="1:9" s="13" customFormat="1" ht="23.1" hidden="1" customHeight="1">
      <c r="A83" s="24">
        <v>1995</v>
      </c>
      <c r="B83" s="34">
        <v>7318.7120000000004</v>
      </c>
      <c r="C83" s="34">
        <v>1358.05</v>
      </c>
      <c r="D83" s="34">
        <v>0</v>
      </c>
      <c r="E83" s="34">
        <v>1006.7</v>
      </c>
      <c r="F83" s="34">
        <v>0</v>
      </c>
      <c r="G83" s="34">
        <v>5942.1440000000002</v>
      </c>
      <c r="H83" s="35">
        <f t="shared" si="6"/>
        <v>15625.606000000002</v>
      </c>
      <c r="I83" s="12"/>
    </row>
    <row r="84" spans="1:9" s="13" customFormat="1" ht="23.1" hidden="1" customHeight="1">
      <c r="A84" s="24">
        <v>1996</v>
      </c>
      <c r="B84" s="34">
        <v>6964.2520000000004</v>
      </c>
      <c r="C84" s="34">
        <v>1393.7919999999999</v>
      </c>
      <c r="D84" s="34">
        <v>0</v>
      </c>
      <c r="E84" s="34">
        <v>459.94499999999999</v>
      </c>
      <c r="F84" s="34">
        <v>0</v>
      </c>
      <c r="G84" s="34">
        <v>4160.3370000000004</v>
      </c>
      <c r="H84" s="35">
        <f t="shared" si="6"/>
        <v>12978.326000000001</v>
      </c>
      <c r="I84" s="12"/>
    </row>
    <row r="85" spans="1:9" s="13" customFormat="1" ht="23.1" hidden="1" customHeight="1">
      <c r="A85" s="24">
        <v>1997</v>
      </c>
      <c r="B85" s="34">
        <v>4515.5190000000002</v>
      </c>
      <c r="C85" s="34">
        <v>1487.67</v>
      </c>
      <c r="D85" s="34">
        <v>0</v>
      </c>
      <c r="E85" s="34">
        <v>9.6460000000000008</v>
      </c>
      <c r="F85" s="34">
        <v>0</v>
      </c>
      <c r="G85" s="34">
        <v>3061.819</v>
      </c>
      <c r="H85" s="35">
        <f t="shared" si="6"/>
        <v>9074.6540000000005</v>
      </c>
      <c r="I85" s="12"/>
    </row>
    <row r="86" spans="1:9" s="13" customFormat="1" ht="23.1" hidden="1" customHeight="1">
      <c r="A86" s="24">
        <v>1998</v>
      </c>
      <c r="B86" s="34">
        <v>2180.7710000000002</v>
      </c>
      <c r="C86" s="34">
        <v>1409.7539999999999</v>
      </c>
      <c r="D86" s="34">
        <v>13.656000000000001</v>
      </c>
      <c r="E86" s="34">
        <v>3.871</v>
      </c>
      <c r="F86" s="34">
        <v>0</v>
      </c>
      <c r="G86" s="34">
        <v>1245.7670000000001</v>
      </c>
      <c r="H86" s="35">
        <f t="shared" si="6"/>
        <v>4853.8190000000004</v>
      </c>
      <c r="I86" s="12"/>
    </row>
    <row r="87" spans="1:9" s="13" customFormat="1" ht="23.1" hidden="1" customHeight="1">
      <c r="A87" s="24">
        <v>1999</v>
      </c>
      <c r="B87" s="34">
        <v>1718.5809999999999</v>
      </c>
      <c r="C87" s="34">
        <v>1403.6669999999999</v>
      </c>
      <c r="D87" s="34">
        <v>198.53200000000001</v>
      </c>
      <c r="E87" s="34">
        <v>0</v>
      </c>
      <c r="F87" s="34">
        <v>0</v>
      </c>
      <c r="G87" s="34">
        <v>659.68899999999996</v>
      </c>
      <c r="H87" s="35">
        <f t="shared" si="6"/>
        <v>3980.4689999999996</v>
      </c>
      <c r="I87" s="12"/>
    </row>
    <row r="88" spans="1:9" s="13" customFormat="1" ht="23.1" hidden="1" customHeight="1">
      <c r="A88" s="24">
        <v>2000</v>
      </c>
      <c r="B88" s="34">
        <v>1396.7729999999999</v>
      </c>
      <c r="C88" s="34">
        <v>1339.289</v>
      </c>
      <c r="D88" s="34">
        <v>359.166</v>
      </c>
      <c r="E88" s="34">
        <v>0</v>
      </c>
      <c r="F88" s="34">
        <v>0</v>
      </c>
      <c r="G88" s="34">
        <v>298.721</v>
      </c>
      <c r="H88" s="35">
        <f t="shared" si="6"/>
        <v>3393.9490000000001</v>
      </c>
      <c r="I88" s="12"/>
    </row>
    <row r="89" spans="1:9" s="13" customFormat="1" ht="23.1" hidden="1" customHeight="1">
      <c r="A89" s="24">
        <v>2001</v>
      </c>
      <c r="B89" s="34">
        <v>1376.905</v>
      </c>
      <c r="C89" s="34">
        <v>1308.3119999999999</v>
      </c>
      <c r="D89" s="34">
        <v>346.76400000000001</v>
      </c>
      <c r="E89" s="34">
        <v>0</v>
      </c>
      <c r="F89" s="34">
        <v>0</v>
      </c>
      <c r="G89" s="34">
        <v>297.79000000000002</v>
      </c>
      <c r="H89" s="35">
        <f t="shared" ref="H89:H94" si="7">SUM(B89:G89)</f>
        <v>3329.7709999999997</v>
      </c>
      <c r="I89" s="12"/>
    </row>
    <row r="90" spans="1:9" s="13" customFormat="1" ht="23.1" hidden="1" customHeight="1">
      <c r="A90" s="24">
        <v>2002</v>
      </c>
      <c r="B90" s="34">
        <v>1239.971</v>
      </c>
      <c r="C90" s="34">
        <v>1266.3050000000001</v>
      </c>
      <c r="D90" s="34">
        <v>426.29899999999998</v>
      </c>
      <c r="E90" s="34">
        <v>0</v>
      </c>
      <c r="F90" s="34">
        <v>0</v>
      </c>
      <c r="G90" s="34">
        <v>275.18700000000001</v>
      </c>
      <c r="H90" s="35">
        <f t="shared" si="7"/>
        <v>3207.7619999999997</v>
      </c>
      <c r="I90" s="12"/>
    </row>
    <row r="91" spans="1:9" s="13" customFormat="1" ht="23.1" hidden="1" customHeight="1">
      <c r="A91" s="24">
        <v>2003</v>
      </c>
      <c r="B91" s="34">
        <v>1254.826</v>
      </c>
      <c r="C91" s="34">
        <v>1363</v>
      </c>
      <c r="D91" s="34">
        <v>445.92700000000002</v>
      </c>
      <c r="E91" s="34">
        <v>0</v>
      </c>
      <c r="F91" s="34">
        <v>0</v>
      </c>
      <c r="G91" s="34">
        <v>269.18200000000002</v>
      </c>
      <c r="H91" s="35">
        <f t="shared" si="7"/>
        <v>3332.9350000000004</v>
      </c>
      <c r="I91" s="12"/>
    </row>
    <row r="92" spans="1:9" s="13" customFormat="1" ht="23.1" customHeight="1">
      <c r="A92" s="24">
        <v>2005</v>
      </c>
      <c r="B92" s="34">
        <v>2925.2370000000001</v>
      </c>
      <c r="C92" s="34">
        <v>6469.576</v>
      </c>
      <c r="D92" s="34">
        <v>1376.6089999999999</v>
      </c>
      <c r="E92" s="34">
        <v>0</v>
      </c>
      <c r="F92" s="34">
        <v>537.02700000000004</v>
      </c>
      <c r="G92" s="34">
        <v>1722.357</v>
      </c>
      <c r="H92" s="35">
        <f t="shared" si="7"/>
        <v>13030.806</v>
      </c>
      <c r="I92" s="12"/>
    </row>
    <row r="93" spans="1:9" s="13" customFormat="1" ht="23.1" customHeight="1">
      <c r="A93" s="24">
        <v>2006</v>
      </c>
      <c r="B93" s="34">
        <v>3257.1390000000001</v>
      </c>
      <c r="C93" s="34">
        <v>6814.1279999999997</v>
      </c>
      <c r="D93" s="34">
        <v>1293.31</v>
      </c>
      <c r="E93" s="34">
        <v>0</v>
      </c>
      <c r="F93" s="34">
        <v>594.92700000000002</v>
      </c>
      <c r="G93" s="34">
        <v>1623.2059999999999</v>
      </c>
      <c r="H93" s="35">
        <f t="shared" si="7"/>
        <v>13582.71</v>
      </c>
      <c r="I93" s="12"/>
    </row>
    <row r="94" spans="1:9" s="13" customFormat="1" ht="23.1" customHeight="1">
      <c r="A94" s="24">
        <v>2007</v>
      </c>
      <c r="B94" s="34">
        <v>2593.0410000000002</v>
      </c>
      <c r="C94" s="34">
        <v>7114.05</v>
      </c>
      <c r="D94" s="34">
        <v>1257.806</v>
      </c>
      <c r="E94" s="34">
        <v>0</v>
      </c>
      <c r="F94" s="34">
        <v>577.28099999999995</v>
      </c>
      <c r="G94" s="34">
        <v>1787.9649999999999</v>
      </c>
      <c r="H94" s="35">
        <f t="shared" si="7"/>
        <v>13330.143</v>
      </c>
      <c r="I94" s="12"/>
    </row>
    <row r="95" spans="1:9" s="13" customFormat="1" ht="23.1" customHeight="1">
      <c r="A95" s="24">
        <v>2008</v>
      </c>
      <c r="B95" s="34">
        <v>3110.49</v>
      </c>
      <c r="C95" s="34">
        <v>7509.1580000000004</v>
      </c>
      <c r="D95" s="34">
        <v>1210.0060000000001</v>
      </c>
      <c r="E95" s="34">
        <v>0</v>
      </c>
      <c r="F95" s="34">
        <v>585.87300000000005</v>
      </c>
      <c r="G95" s="34">
        <v>1583.95</v>
      </c>
      <c r="H95" s="35">
        <f t="shared" ref="H95:H100" si="8">SUM(B95:G95)</f>
        <v>13999.477000000001</v>
      </c>
      <c r="I95" s="12"/>
    </row>
    <row r="96" spans="1:9" s="13" customFormat="1" ht="22.5" customHeight="1">
      <c r="A96" s="24">
        <v>2009</v>
      </c>
      <c r="B96" s="34">
        <v>3730.703</v>
      </c>
      <c r="C96" s="34">
        <v>6818.9380000000001</v>
      </c>
      <c r="D96" s="34">
        <v>891.98900000000003</v>
      </c>
      <c r="E96" s="34">
        <v>0</v>
      </c>
      <c r="F96" s="34">
        <v>513.21900000000005</v>
      </c>
      <c r="G96" s="34">
        <v>2624.9720000000002</v>
      </c>
      <c r="H96" s="35">
        <f t="shared" si="8"/>
        <v>14579.820999999998</v>
      </c>
      <c r="I96" s="12"/>
    </row>
    <row r="97" spans="1:9" s="13" customFormat="1" ht="22.5" customHeight="1">
      <c r="A97" s="24">
        <v>2010</v>
      </c>
      <c r="B97" s="34">
        <v>3916.7669999999998</v>
      </c>
      <c r="C97" s="34">
        <v>7710.78</v>
      </c>
      <c r="D97" s="34">
        <v>856.45699999999999</v>
      </c>
      <c r="E97" s="34">
        <v>0</v>
      </c>
      <c r="F97" s="34">
        <v>559.06600000000003</v>
      </c>
      <c r="G97" s="34">
        <v>2659.922</v>
      </c>
      <c r="H97" s="35">
        <f t="shared" si="8"/>
        <v>15702.992</v>
      </c>
      <c r="I97" s="12"/>
    </row>
    <row r="98" spans="1:9" s="13" customFormat="1" ht="22.5" customHeight="1">
      <c r="A98" s="24">
        <v>2011</v>
      </c>
      <c r="B98" s="34">
        <v>4088.2809999999999</v>
      </c>
      <c r="C98" s="34">
        <v>8726.23</v>
      </c>
      <c r="D98" s="34">
        <v>1078.596</v>
      </c>
      <c r="E98" s="34">
        <v>0</v>
      </c>
      <c r="F98" s="34">
        <v>551.197</v>
      </c>
      <c r="G98" s="34">
        <v>2641.0369999999998</v>
      </c>
      <c r="H98" s="35">
        <f t="shared" si="8"/>
        <v>17085.340999999997</v>
      </c>
      <c r="I98" s="12"/>
    </row>
    <row r="99" spans="1:9" s="13" customFormat="1" ht="22.5" customHeight="1">
      <c r="A99" s="24">
        <v>2012</v>
      </c>
      <c r="B99" s="34">
        <v>3695.2750000000001</v>
      </c>
      <c r="C99" s="34">
        <v>8706.3330000000005</v>
      </c>
      <c r="D99" s="34">
        <v>1043.8630000000001</v>
      </c>
      <c r="E99" s="34">
        <v>0</v>
      </c>
      <c r="F99" s="34">
        <v>535.03599999999994</v>
      </c>
      <c r="G99" s="34">
        <v>3030.058</v>
      </c>
      <c r="H99" s="35">
        <f t="shared" si="8"/>
        <v>17010.564999999999</v>
      </c>
      <c r="I99" s="12"/>
    </row>
    <row r="100" spans="1:9" s="13" customFormat="1" ht="22.5" customHeight="1">
      <c r="A100" s="24">
        <v>2013</v>
      </c>
      <c r="B100" s="34">
        <v>3823.2559999999999</v>
      </c>
      <c r="C100" s="34">
        <v>9044.8690000000006</v>
      </c>
      <c r="D100" s="34">
        <v>1051.9449999999999</v>
      </c>
      <c r="E100" s="34">
        <v>0</v>
      </c>
      <c r="F100" s="34">
        <v>504.428</v>
      </c>
      <c r="G100" s="34">
        <v>2552.933</v>
      </c>
      <c r="H100" s="35">
        <f t="shared" si="8"/>
        <v>16977.431</v>
      </c>
      <c r="I100" s="12"/>
    </row>
    <row r="101" spans="1:9" s="13" customFormat="1" ht="22.5" customHeight="1">
      <c r="A101" s="24">
        <v>2014</v>
      </c>
      <c r="B101" s="34">
        <v>3304.1</v>
      </c>
      <c r="C101" s="34">
        <v>9343.7870000000003</v>
      </c>
      <c r="D101" s="34">
        <v>816.47199999999998</v>
      </c>
      <c r="E101" s="34">
        <v>0</v>
      </c>
      <c r="F101" s="34">
        <v>563.38</v>
      </c>
      <c r="G101" s="34">
        <v>2137.6930000000002</v>
      </c>
      <c r="H101" s="35">
        <f t="shared" ref="H101:H106" si="9">SUM(B101:G101)</f>
        <v>16165.432000000001</v>
      </c>
      <c r="I101" s="12"/>
    </row>
    <row r="102" spans="1:9" s="13" customFormat="1" ht="22.5" customHeight="1">
      <c r="A102" s="24">
        <v>2015</v>
      </c>
      <c r="B102" s="34">
        <v>3160.8429999999998</v>
      </c>
      <c r="C102" s="34">
        <v>9299.7389999999996</v>
      </c>
      <c r="D102" s="34">
        <v>912.16</v>
      </c>
      <c r="E102" s="34">
        <v>0</v>
      </c>
      <c r="F102" s="34">
        <v>549.59100000000001</v>
      </c>
      <c r="G102" s="34">
        <v>2023.19</v>
      </c>
      <c r="H102" s="35">
        <f t="shared" si="9"/>
        <v>15945.522999999999</v>
      </c>
      <c r="I102" s="12"/>
    </row>
    <row r="103" spans="1:9" s="13" customFormat="1" ht="22.5" customHeight="1">
      <c r="A103" s="24">
        <v>2016</v>
      </c>
      <c r="B103" s="34">
        <f>2821.766+184.172</f>
        <v>3005.9380000000001</v>
      </c>
      <c r="C103" s="34">
        <f>8255.818+695.681</f>
        <v>8951.4989999999998</v>
      </c>
      <c r="D103" s="34">
        <f>873.172+62.073</f>
        <v>935.245</v>
      </c>
      <c r="E103" s="34">
        <v>0</v>
      </c>
      <c r="F103" s="34">
        <f>459.969+44.614</f>
        <v>504.58299999999997</v>
      </c>
      <c r="G103" s="34">
        <v>1716.489</v>
      </c>
      <c r="H103" s="35">
        <f t="shared" si="9"/>
        <v>15113.754000000001</v>
      </c>
      <c r="I103" s="12"/>
    </row>
    <row r="104" spans="1:9" s="13" customFormat="1" ht="22.5" customHeight="1">
      <c r="A104" s="24">
        <v>2017</v>
      </c>
      <c r="B104" s="34">
        <f>3081.636+198.837</f>
        <v>3280.473</v>
      </c>
      <c r="C104" s="34">
        <f>8624.214+692.483</f>
        <v>9316.6970000000001</v>
      </c>
      <c r="D104" s="34">
        <f>802.894+57.185</f>
        <v>860.07899999999995</v>
      </c>
      <c r="E104" s="34">
        <v>0</v>
      </c>
      <c r="F104" s="34">
        <f>445.169+33.376</f>
        <v>478.54499999999996</v>
      </c>
      <c r="G104" s="34">
        <v>2512.4760000000001</v>
      </c>
      <c r="H104" s="35">
        <f t="shared" si="9"/>
        <v>16448.27</v>
      </c>
      <c r="I104" s="12"/>
    </row>
    <row r="105" spans="1:9" s="13" customFormat="1" ht="22.5" customHeight="1">
      <c r="A105" s="24">
        <v>2018</v>
      </c>
      <c r="B105" s="34">
        <f>2881.018+225.933</f>
        <v>3106.951</v>
      </c>
      <c r="C105" s="34">
        <f>8526.588+714.039</f>
        <v>9240.6270000000004</v>
      </c>
      <c r="D105" s="34">
        <f>960.778+55.155</f>
        <v>1015.933</v>
      </c>
      <c r="E105" s="34">
        <v>0</v>
      </c>
      <c r="F105" s="34">
        <f>463.385+33.03</f>
        <v>496.41499999999996</v>
      </c>
      <c r="G105" s="34">
        <v>2528.2689999999998</v>
      </c>
      <c r="H105" s="35">
        <f t="shared" si="9"/>
        <v>16388.195000000003</v>
      </c>
      <c r="I105" s="12"/>
    </row>
    <row r="106" spans="1:9" s="13" customFormat="1" ht="22.5" customHeight="1">
      <c r="A106" s="24">
        <v>2019</v>
      </c>
      <c r="B106" s="34">
        <f>2634.199+191.073</f>
        <v>2825.2719999999999</v>
      </c>
      <c r="C106" s="34">
        <f>7696.074+652.44</f>
        <v>8348.5139999999992</v>
      </c>
      <c r="D106" s="34">
        <f>693.262+40.715</f>
        <v>733.97699999999998</v>
      </c>
      <c r="E106" s="34">
        <v>0</v>
      </c>
      <c r="F106" s="34">
        <f>456.524+36.329</f>
        <v>492.85300000000001</v>
      </c>
      <c r="G106" s="34">
        <v>2477.1379999999999</v>
      </c>
      <c r="H106" s="35">
        <f t="shared" si="9"/>
        <v>14877.754000000001</v>
      </c>
      <c r="I106" s="12"/>
    </row>
    <row r="107" spans="1:9" s="13" customFormat="1" ht="22.5" customHeight="1">
      <c r="A107" s="24">
        <v>2020</v>
      </c>
      <c r="B107" s="34">
        <f>2316.3+142.697</f>
        <v>2458.9970000000003</v>
      </c>
      <c r="C107" s="34">
        <f>6958.383+572.812</f>
        <v>7531.1949999999997</v>
      </c>
      <c r="D107" s="34">
        <f>352.446+35.286</f>
        <v>387.73200000000003</v>
      </c>
      <c r="E107" s="34">
        <v>0</v>
      </c>
      <c r="F107" s="34">
        <f>416.007+35.726</f>
        <v>451.733</v>
      </c>
      <c r="G107" s="34">
        <v>2078.2109999999998</v>
      </c>
      <c r="H107" s="35">
        <f t="shared" ref="H107" si="10">SUM(B107:G107)</f>
        <v>12907.867999999999</v>
      </c>
      <c r="I107" s="12"/>
    </row>
    <row r="108" spans="1:9" s="13" customFormat="1" ht="22.5" customHeight="1">
      <c r="A108" s="24">
        <v>2021</v>
      </c>
      <c r="B108" s="34">
        <f>2480.532+108.148</f>
        <v>2588.6800000000003</v>
      </c>
      <c r="C108" s="34">
        <f>7275.023+570.564</f>
        <v>7845.5870000000004</v>
      </c>
      <c r="D108" s="34">
        <f>350.322+40.359</f>
        <v>390.68099999999998</v>
      </c>
      <c r="E108" s="34">
        <v>0</v>
      </c>
      <c r="F108" s="34">
        <f>450.6889+45.695</f>
        <v>496.38389999999998</v>
      </c>
      <c r="G108" s="34">
        <v>2024.4960000000001</v>
      </c>
      <c r="H108" s="35">
        <f>SUM(B108:G108)</f>
        <v>13345.8279</v>
      </c>
      <c r="I108" s="12"/>
    </row>
    <row r="109" spans="1:9" s="13" customFormat="1" ht="22.5" customHeight="1">
      <c r="A109" s="24">
        <v>2022</v>
      </c>
      <c r="B109" s="34">
        <f>1980.373+49.964</f>
        <v>2030.337</v>
      </c>
      <c r="C109" s="34">
        <f>7457.393+526.312</f>
        <v>7983.7049999999999</v>
      </c>
      <c r="D109" s="34">
        <f>374.333+39.378</f>
        <v>413.71100000000001</v>
      </c>
      <c r="E109" s="34">
        <v>0</v>
      </c>
      <c r="F109" s="34">
        <f>414.397+40.271</f>
        <v>454.66800000000001</v>
      </c>
      <c r="G109" s="34">
        <v>1703.19</v>
      </c>
      <c r="H109" s="35">
        <f>SUM(B109:G109)</f>
        <v>12585.610999999999</v>
      </c>
      <c r="I109" s="12"/>
    </row>
    <row r="110" spans="1:9" s="13" customFormat="1" ht="22.5" customHeight="1">
      <c r="A110" s="24">
        <v>2023</v>
      </c>
      <c r="B110" s="34">
        <f>1301.374</f>
        <v>1301.374</v>
      </c>
      <c r="C110" s="34">
        <f>6639.405+547.734</f>
        <v>7187.1390000000001</v>
      </c>
      <c r="D110" s="34">
        <f>267.851+32.628</f>
        <v>300.47899999999998</v>
      </c>
      <c r="E110" s="34">
        <v>0</v>
      </c>
      <c r="F110" s="34">
        <f>461.531+49.776</f>
        <v>511.30700000000002</v>
      </c>
      <c r="G110" s="34">
        <v>1699.104</v>
      </c>
      <c r="H110" s="35">
        <f>SUM(B110:G110)</f>
        <v>10999.403</v>
      </c>
      <c r="I110" s="12"/>
    </row>
    <row r="111" spans="1:9" s="13" customFormat="1" ht="22.5" customHeight="1">
      <c r="A111" s="24">
        <v>2024</v>
      </c>
      <c r="B111" s="34">
        <v>1007.6420000000001</v>
      </c>
      <c r="C111" s="34">
        <f>6013.037+500.085</f>
        <v>6513.1220000000003</v>
      </c>
      <c r="D111" s="34">
        <f>290.77+34.871</f>
        <v>325.64099999999996</v>
      </c>
      <c r="E111" s="34">
        <v>0</v>
      </c>
      <c r="F111" s="34">
        <f>438.49+49.977</f>
        <v>488.46699999999998</v>
      </c>
      <c r="G111" s="34">
        <v>1569.905223</v>
      </c>
      <c r="H111" s="35">
        <f>SUM(B111:G111)</f>
        <v>9904.7772229999991</v>
      </c>
      <c r="I111" s="12"/>
    </row>
    <row r="112" spans="1:9" s="13" customFormat="1" ht="23.1" customHeight="1">
      <c r="A112" s="24"/>
      <c r="B112" s="17"/>
      <c r="C112" s="17"/>
      <c r="D112" s="17"/>
      <c r="E112" s="17"/>
      <c r="F112" s="17"/>
      <c r="G112" s="17"/>
      <c r="H112" s="18"/>
      <c r="I112" s="12"/>
    </row>
    <row r="113" spans="1:9" s="13" customFormat="1" ht="23.1" customHeight="1">
      <c r="A113" s="25" t="s">
        <v>22</v>
      </c>
      <c r="B113" s="17"/>
      <c r="C113" s="17"/>
      <c r="D113" s="17"/>
      <c r="E113" s="17"/>
      <c r="F113" s="17"/>
      <c r="G113" s="17"/>
      <c r="H113" s="18"/>
      <c r="I113" s="12"/>
    </row>
    <row r="114" spans="1:9" s="13" customFormat="1" ht="23.1" customHeight="1">
      <c r="A114" s="25" t="s">
        <v>23</v>
      </c>
      <c r="B114" s="17"/>
      <c r="C114" s="17"/>
      <c r="D114" s="17"/>
      <c r="E114" s="17"/>
      <c r="F114" s="17"/>
      <c r="G114" s="17"/>
      <c r="H114" s="39"/>
      <c r="I114" s="12"/>
    </row>
    <row r="115" spans="1:9" ht="15.75" customHeight="1" thickBot="1">
      <c r="A115" s="22" t="s">
        <v>6</v>
      </c>
      <c r="B115" s="37"/>
      <c r="C115" s="37"/>
      <c r="D115" s="37"/>
      <c r="E115" s="37"/>
      <c r="F115" s="37"/>
      <c r="G115" s="37"/>
      <c r="H115" s="38"/>
      <c r="I115" s="8"/>
    </row>
  </sheetData>
  <mergeCells count="5">
    <mergeCell ref="A2:H2"/>
    <mergeCell ref="B65:H65"/>
    <mergeCell ref="B79:H79"/>
    <mergeCell ref="A3:H3"/>
    <mergeCell ref="E1:H1"/>
  </mergeCells>
  <phoneticPr fontId="0" type="noConversion"/>
  <printOptions horizontalCentered="1"/>
  <pageMargins left="0.78740157480314965" right="0.59055118110236227" top="0.4065040650406504" bottom="0.70866141732283472" header="0.51181102362204722" footer="0.39370078740157483"/>
  <pageSetup paperSize="9" scale="40" orientation="portrait" horizontalDpi="4294967292" verticalDpi="4294967292" r:id="rId1"/>
  <headerFooter alignWithMargins="0">
    <oddHeader xml:space="preserve">&amp;R&amp;16
</oddHeader>
    <oddFooter>&amp;L&amp;"Arial,Standard"&amp;14Übersichten/Zeitreihen/Internet/&amp;F&amp;R&amp;"Arial,Standard"&amp;14Statistik der Kohlenwirtschaft e.V., Bergheim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Saritzoglou</dc:creator>
  <cp:keywords/>
  <dc:description/>
  <cp:lastModifiedBy>Yvonne Dyllong</cp:lastModifiedBy>
  <cp:revision/>
  <dcterms:created xsi:type="dcterms:W3CDTF">2000-03-21T10:06:45Z</dcterms:created>
  <dcterms:modified xsi:type="dcterms:W3CDTF">2025-03-18T10:59:18Z</dcterms:modified>
  <cp:category/>
  <cp:contentStatus/>
</cp:coreProperties>
</file>