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805" activeTab="0"/>
  </bookViews>
  <sheets>
    <sheet name="neue Länder" sheetId="1" r:id="rId1"/>
    <sheet name="Rheinland" sheetId="2" r:id="rId2"/>
  </sheets>
  <definedNames>
    <definedName name="_xlnm.Print_Area" localSheetId="0">'neue Länder'!$A$2:$H$40</definedName>
    <definedName name="_xlnm.Print_Area" localSheetId="1">'Rheinland'!$A$2:$H$81</definedName>
  </definedNames>
  <calcPr fullCalcOnLoad="1"/>
</workbook>
</file>

<file path=xl/sharedStrings.xml><?xml version="1.0" encoding="utf-8"?>
<sst xmlns="http://schemas.openxmlformats.org/spreadsheetml/2006/main" count="29" uniqueCount="11">
  <si>
    <t>Strukturveränderung der Braunkohlennutzung</t>
  </si>
  <si>
    <t>Jahr</t>
  </si>
  <si>
    <t>Förderung</t>
  </si>
  <si>
    <t>Absatz an Sonstige</t>
  </si>
  <si>
    <t>1 000 t</t>
  </si>
  <si>
    <t>%</t>
  </si>
  <si>
    <t>(Beispiel Rheinisches Revier)</t>
  </si>
  <si>
    <t>Absatz an Kraftwerke der allgem. Versorgung</t>
  </si>
  <si>
    <t>Einsatz zur Veredlung                              einschl. Selbstverbrauch</t>
  </si>
  <si>
    <t>(Beispiel neue Länder)</t>
  </si>
  <si>
    <t>Statistik der Kohlenwirtschaft e.V.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</si>
</sst>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\ \ \ \ "/>
    <numFmt numFmtId="167" formatCode="0.0\ \ \ \ \ \ \ "/>
    <numFmt numFmtId="168" formatCode="0.0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66" fontId="2" fillId="0" borderId="26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7" fontId="2" fillId="0" borderId="26" xfId="0" applyNumberFormat="1" applyFont="1" applyBorder="1" applyAlignment="1">
      <alignment vertical="center"/>
    </xf>
    <xf numFmtId="167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66" fontId="2" fillId="0" borderId="26" xfId="0" applyNumberFormat="1" applyFont="1" applyBorder="1" applyAlignment="1">
      <alignment/>
    </xf>
    <xf numFmtId="167" fontId="2" fillId="0" borderId="26" xfId="0" applyNumberFormat="1" applyFont="1" applyBorder="1" applyAlignment="1">
      <alignment/>
    </xf>
    <xf numFmtId="0" fontId="3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7" fontId="2" fillId="0" borderId="28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14" xfId="0" applyFont="1" applyBorder="1" applyAlignment="1">
      <alignment/>
    </xf>
    <xf numFmtId="167" fontId="2" fillId="0" borderId="32" xfId="0" applyNumberFormat="1" applyFont="1" applyBorder="1" applyAlignment="1">
      <alignment/>
    </xf>
    <xf numFmtId="167" fontId="2" fillId="0" borderId="33" xfId="0" applyNumberFormat="1" applyFont="1" applyBorder="1" applyAlignment="1">
      <alignment/>
    </xf>
    <xf numFmtId="166" fontId="4" fillId="0" borderId="26" xfId="0" applyNumberFormat="1" applyFont="1" applyBorder="1" applyAlignment="1">
      <alignment vertical="center"/>
    </xf>
    <xf numFmtId="166" fontId="4" fillId="0" borderId="0" xfId="0" applyNumberFormat="1" applyFont="1" applyAlignment="1">
      <alignment vertical="center"/>
    </xf>
    <xf numFmtId="167" fontId="4" fillId="0" borderId="26" xfId="0" applyNumberFormat="1" applyFont="1" applyBorder="1" applyAlignment="1">
      <alignment vertical="center"/>
    </xf>
    <xf numFmtId="167" fontId="4" fillId="0" borderId="28" xfId="0" applyNumberFormat="1" applyFont="1" applyBorder="1" applyAlignment="1">
      <alignment vertical="center"/>
    </xf>
    <xf numFmtId="168" fontId="2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">
      <pane ySplit="1905" topLeftCell="A10" activePane="bottomLeft" state="split"/>
      <selection pane="topLeft" activeCell="E1" sqref="E1:H1"/>
      <selection pane="bottomLeft" activeCell="G39" sqref="G39"/>
    </sheetView>
  </sheetViews>
  <sheetFormatPr defaultColWidth="11.421875" defaultRowHeight="12.75"/>
  <cols>
    <col min="1" max="1" width="11.421875" style="32" customWidth="1"/>
    <col min="2" max="8" width="12.7109375" style="32" customWidth="1"/>
    <col min="9" max="16384" width="11.421875" style="32" customWidth="1"/>
  </cols>
  <sheetData>
    <row r="1" spans="5:8" ht="15" thickBot="1">
      <c r="E1" s="58" t="s">
        <v>10</v>
      </c>
      <c r="F1" s="58"/>
      <c r="G1" s="58"/>
      <c r="H1" s="58"/>
    </row>
    <row r="2" spans="1:8" ht="15">
      <c r="A2" s="37" t="s">
        <v>0</v>
      </c>
      <c r="B2" s="38"/>
      <c r="C2" s="38"/>
      <c r="D2" s="38"/>
      <c r="E2" s="38"/>
      <c r="F2" s="38"/>
      <c r="G2" s="38"/>
      <c r="H2" s="39"/>
    </row>
    <row r="3" spans="1:8" ht="15.75" thickBot="1">
      <c r="A3" s="40" t="s">
        <v>9</v>
      </c>
      <c r="B3" s="41"/>
      <c r="C3" s="41"/>
      <c r="D3" s="41"/>
      <c r="E3" s="41"/>
      <c r="F3" s="41"/>
      <c r="G3" s="41"/>
      <c r="H3" s="42"/>
    </row>
    <row r="4" spans="1:8" s="1" customFormat="1" ht="25.5">
      <c r="A4" s="8" t="s">
        <v>1</v>
      </c>
      <c r="B4" s="9" t="s">
        <v>2</v>
      </c>
      <c r="C4" s="10" t="s">
        <v>7</v>
      </c>
      <c r="D4" s="11"/>
      <c r="E4" s="12" t="s">
        <v>3</v>
      </c>
      <c r="F4" s="11"/>
      <c r="G4" s="10" t="s">
        <v>8</v>
      </c>
      <c r="H4" s="13"/>
    </row>
    <row r="5" spans="1:8" s="1" customFormat="1" ht="12.75">
      <c r="A5" s="14"/>
      <c r="B5" s="15" t="s">
        <v>4</v>
      </c>
      <c r="C5" s="16" t="s">
        <v>4</v>
      </c>
      <c r="D5" s="15" t="s">
        <v>5</v>
      </c>
      <c r="E5" s="16" t="s">
        <v>4</v>
      </c>
      <c r="F5" s="15" t="s">
        <v>5</v>
      </c>
      <c r="G5" s="16" t="s">
        <v>4</v>
      </c>
      <c r="H5" s="17" t="s">
        <v>5</v>
      </c>
    </row>
    <row r="6" spans="1:8" ht="12.75">
      <c r="A6" s="43"/>
      <c r="B6" s="33"/>
      <c r="D6" s="33"/>
      <c r="E6" s="34"/>
      <c r="F6" s="33"/>
      <c r="H6" s="44"/>
    </row>
    <row r="7" spans="1:8" ht="15" customHeight="1">
      <c r="A7" s="45">
        <v>1989</v>
      </c>
      <c r="B7" s="35">
        <v>300790</v>
      </c>
      <c r="C7" s="46">
        <v>129500</v>
      </c>
      <c r="D7" s="36">
        <f aca="true" t="shared" si="0" ref="D7:D21">SUM(C7*100/B7)</f>
        <v>43.05329299511287</v>
      </c>
      <c r="E7" s="46">
        <v>47290</v>
      </c>
      <c r="F7" s="36">
        <f aca="true" t="shared" si="1" ref="F7:F21">SUM(E7*100/B7)</f>
        <v>15.721932245087935</v>
      </c>
      <c r="G7" s="46">
        <v>124000</v>
      </c>
      <c r="H7" s="47">
        <f aca="true" t="shared" si="2" ref="H7:H21">SUM(G7*100/B7)</f>
        <v>41.224774759799196</v>
      </c>
    </row>
    <row r="8" spans="1:8" ht="15" customHeight="1">
      <c r="A8" s="45">
        <v>1990</v>
      </c>
      <c r="B8" s="35">
        <v>248924</v>
      </c>
      <c r="C8" s="46">
        <v>127193</v>
      </c>
      <c r="D8" s="36">
        <f t="shared" si="0"/>
        <v>51.09712201314458</v>
      </c>
      <c r="E8" s="46">
        <v>27712</v>
      </c>
      <c r="F8" s="36">
        <f t="shared" si="1"/>
        <v>11.13271520624769</v>
      </c>
      <c r="G8" s="46">
        <v>95042</v>
      </c>
      <c r="H8" s="47">
        <f t="shared" si="2"/>
        <v>38.18113159036493</v>
      </c>
    </row>
    <row r="9" spans="1:8" ht="15" customHeight="1">
      <c r="A9" s="45">
        <v>1991</v>
      </c>
      <c r="B9" s="35">
        <v>167669</v>
      </c>
      <c r="C9" s="46">
        <v>100530</v>
      </c>
      <c r="D9" s="36">
        <f t="shared" si="0"/>
        <v>59.957416099577145</v>
      </c>
      <c r="E9" s="46">
        <v>16674</v>
      </c>
      <c r="F9" s="36">
        <f t="shared" si="1"/>
        <v>9.94459321639659</v>
      </c>
      <c r="G9" s="46">
        <v>50925</v>
      </c>
      <c r="H9" s="47">
        <f t="shared" si="2"/>
        <v>30.372340742772963</v>
      </c>
    </row>
    <row r="10" spans="1:8" ht="15" customHeight="1">
      <c r="A10" s="45">
        <v>1992</v>
      </c>
      <c r="B10" s="35">
        <v>129418</v>
      </c>
      <c r="C10" s="46">
        <v>89548</v>
      </c>
      <c r="D10" s="36">
        <f t="shared" si="0"/>
        <v>69.19284798096092</v>
      </c>
      <c r="E10" s="46">
        <v>10142</v>
      </c>
      <c r="F10" s="36">
        <f t="shared" si="1"/>
        <v>7.836622417283531</v>
      </c>
      <c r="G10" s="46">
        <v>29728</v>
      </c>
      <c r="H10" s="47">
        <f t="shared" si="2"/>
        <v>22.97052960175555</v>
      </c>
    </row>
    <row r="11" spans="1:8" ht="15" customHeight="1">
      <c r="A11" s="45">
        <v>1993</v>
      </c>
      <c r="B11" s="35">
        <v>115578</v>
      </c>
      <c r="C11" s="46">
        <v>86303</v>
      </c>
      <c r="D11" s="36">
        <f t="shared" si="0"/>
        <v>74.6707850975099</v>
      </c>
      <c r="E11" s="46">
        <v>6083</v>
      </c>
      <c r="F11" s="36">
        <f t="shared" si="1"/>
        <v>5.263112357022963</v>
      </c>
      <c r="G11" s="46">
        <v>23192</v>
      </c>
      <c r="H11" s="47">
        <f t="shared" si="2"/>
        <v>20.066102545467132</v>
      </c>
    </row>
    <row r="12" spans="1:8" ht="15" customHeight="1">
      <c r="A12" s="45">
        <v>1994</v>
      </c>
      <c r="B12" s="35">
        <v>101741</v>
      </c>
      <c r="C12" s="46">
        <v>80058</v>
      </c>
      <c r="D12" s="36">
        <f t="shared" si="0"/>
        <v>78.68804120266167</v>
      </c>
      <c r="E12" s="46">
        <v>5010</v>
      </c>
      <c r="F12" s="36">
        <f t="shared" si="1"/>
        <v>4.924268485664579</v>
      </c>
      <c r="G12" s="46">
        <v>16667</v>
      </c>
      <c r="H12" s="47">
        <f t="shared" si="2"/>
        <v>16.381792984146017</v>
      </c>
    </row>
    <row r="13" spans="1:8" ht="15" customHeight="1">
      <c r="A13" s="45">
        <v>1995</v>
      </c>
      <c r="B13" s="35">
        <v>88286</v>
      </c>
      <c r="C13" s="46">
        <v>73025</v>
      </c>
      <c r="D13" s="36">
        <f t="shared" si="0"/>
        <v>82.71413361121809</v>
      </c>
      <c r="E13" s="46">
        <v>4067</v>
      </c>
      <c r="F13" s="36">
        <f t="shared" si="1"/>
        <v>4.606619396053734</v>
      </c>
      <c r="G13" s="46">
        <v>11086</v>
      </c>
      <c r="H13" s="47">
        <f t="shared" si="2"/>
        <v>12.556917291529802</v>
      </c>
    </row>
    <row r="14" spans="1:8" ht="15" customHeight="1">
      <c r="A14" s="45">
        <v>1996</v>
      </c>
      <c r="B14" s="35">
        <v>80344</v>
      </c>
      <c r="C14" s="46">
        <v>69655</v>
      </c>
      <c r="D14" s="36">
        <f t="shared" si="0"/>
        <v>86.69595738325202</v>
      </c>
      <c r="E14" s="46">
        <v>979</v>
      </c>
      <c r="F14" s="36">
        <f t="shared" si="1"/>
        <v>1.2185104052573932</v>
      </c>
      <c r="G14" s="46">
        <v>9774</v>
      </c>
      <c r="H14" s="47">
        <f t="shared" si="2"/>
        <v>12.165189684357264</v>
      </c>
    </row>
    <row r="15" spans="1:8" ht="15" customHeight="1">
      <c r="A15" s="45">
        <v>1997</v>
      </c>
      <c r="B15" s="35">
        <v>73799</v>
      </c>
      <c r="C15" s="46">
        <v>63318</v>
      </c>
      <c r="D15" s="36">
        <f t="shared" si="0"/>
        <v>85.79791054079324</v>
      </c>
      <c r="E15" s="46">
        <v>337</v>
      </c>
      <c r="F15" s="36">
        <f t="shared" si="1"/>
        <v>0.4566457540075069</v>
      </c>
      <c r="G15" s="46">
        <v>10062</v>
      </c>
      <c r="H15" s="47">
        <f t="shared" si="2"/>
        <v>13.634331088497134</v>
      </c>
    </row>
    <row r="16" spans="1:8" ht="15" customHeight="1">
      <c r="A16" s="45">
        <v>1998</v>
      </c>
      <c r="B16" s="35">
        <v>64124</v>
      </c>
      <c r="C16" s="46">
        <v>58167</v>
      </c>
      <c r="D16" s="36">
        <f t="shared" si="0"/>
        <v>90.71018651362984</v>
      </c>
      <c r="E16" s="46">
        <v>265</v>
      </c>
      <c r="F16" s="36">
        <f t="shared" si="1"/>
        <v>0.41326180525232364</v>
      </c>
      <c r="G16" s="46">
        <v>5731</v>
      </c>
      <c r="H16" s="47">
        <f t="shared" si="2"/>
        <v>8.937371343022892</v>
      </c>
    </row>
    <row r="17" spans="1:8" ht="15" customHeight="1">
      <c r="A17" s="45">
        <v>1999</v>
      </c>
      <c r="B17" s="35">
        <v>64834</v>
      </c>
      <c r="C17" s="46">
        <v>59927</v>
      </c>
      <c r="D17" s="36">
        <f t="shared" si="0"/>
        <v>92.43144029367308</v>
      </c>
      <c r="E17" s="46">
        <v>254</v>
      </c>
      <c r="F17" s="36">
        <f t="shared" si="1"/>
        <v>0.3917697504395842</v>
      </c>
      <c r="G17" s="46">
        <v>4350</v>
      </c>
      <c r="H17" s="47">
        <f t="shared" si="2"/>
        <v>6.70944257642595</v>
      </c>
    </row>
    <row r="18" spans="1:8" ht="15" customHeight="1">
      <c r="A18" s="45">
        <v>2000</v>
      </c>
      <c r="B18" s="35">
        <v>71438</v>
      </c>
      <c r="C18" s="46">
        <v>67782</v>
      </c>
      <c r="D18" s="36">
        <f t="shared" si="0"/>
        <v>94.88227553962876</v>
      </c>
      <c r="E18" s="46">
        <v>225</v>
      </c>
      <c r="F18" s="36">
        <f t="shared" si="1"/>
        <v>0.3149584254878356</v>
      </c>
      <c r="G18" s="46">
        <v>3592</v>
      </c>
      <c r="H18" s="47">
        <f t="shared" si="2"/>
        <v>5.0281362860102465</v>
      </c>
    </row>
    <row r="19" spans="1:8" ht="15" customHeight="1">
      <c r="A19" s="45">
        <v>2001</v>
      </c>
      <c r="B19" s="35">
        <v>76718</v>
      </c>
      <c r="C19" s="46">
        <v>72965</v>
      </c>
      <c r="D19" s="36">
        <f t="shared" si="0"/>
        <v>95.10805808284887</v>
      </c>
      <c r="E19" s="46">
        <v>222</v>
      </c>
      <c r="F19" s="36">
        <f t="shared" si="1"/>
        <v>0.2893714643238875</v>
      </c>
      <c r="G19" s="46">
        <v>3519</v>
      </c>
      <c r="H19" s="47">
        <f t="shared" si="2"/>
        <v>4.586928752052973</v>
      </c>
    </row>
    <row r="20" spans="1:8" ht="15" customHeight="1">
      <c r="A20" s="45">
        <v>2002</v>
      </c>
      <c r="B20" s="35">
        <v>79260</v>
      </c>
      <c r="C20" s="46">
        <v>75716</v>
      </c>
      <c r="D20" s="36">
        <f t="shared" si="0"/>
        <v>95.5286399192531</v>
      </c>
      <c r="E20" s="46">
        <v>217</v>
      </c>
      <c r="F20" s="36">
        <f t="shared" si="1"/>
        <v>0.2737824880141307</v>
      </c>
      <c r="G20" s="46">
        <v>3377</v>
      </c>
      <c r="H20" s="47">
        <f t="shared" si="2"/>
        <v>4.26066111531668</v>
      </c>
    </row>
    <row r="21" spans="1:8" ht="15" customHeight="1">
      <c r="A21" s="45">
        <v>2003</v>
      </c>
      <c r="B21" s="35">
        <v>79423</v>
      </c>
      <c r="C21" s="46">
        <v>75471</v>
      </c>
      <c r="D21" s="36">
        <f t="shared" si="0"/>
        <v>95.02411140349773</v>
      </c>
      <c r="E21" s="46">
        <v>328</v>
      </c>
      <c r="F21" s="36">
        <f t="shared" si="1"/>
        <v>0.4129786082117271</v>
      </c>
      <c r="G21" s="46">
        <v>3546</v>
      </c>
      <c r="H21" s="47">
        <f t="shared" si="2"/>
        <v>4.464701660728001</v>
      </c>
    </row>
    <row r="22" spans="1:8" ht="15" customHeight="1">
      <c r="A22" s="45">
        <v>2004</v>
      </c>
      <c r="B22" s="35">
        <v>79244.493</v>
      </c>
      <c r="C22" s="46">
        <v>75495.847</v>
      </c>
      <c r="D22" s="36">
        <f aca="true" t="shared" si="3" ref="D22:D27">SUM(C22*100/B22)</f>
        <v>95.26951860238412</v>
      </c>
      <c r="E22" s="46">
        <v>237.954</v>
      </c>
      <c r="F22" s="36">
        <f aca="true" t="shared" si="4" ref="F22:F27">SUM(E22*100/B22)</f>
        <v>0.3002782792742456</v>
      </c>
      <c r="G22" s="46">
        <v>3519.66</v>
      </c>
      <c r="H22" s="47">
        <f aca="true" t="shared" si="5" ref="H22:H27">SUM(G22*100/B22)</f>
        <v>4.441519993067531</v>
      </c>
    </row>
    <row r="23" spans="1:8" ht="15" customHeight="1">
      <c r="A23" s="45">
        <v>2005</v>
      </c>
      <c r="B23" s="35">
        <v>78458.517</v>
      </c>
      <c r="C23" s="46">
        <v>74613.445</v>
      </c>
      <c r="D23" s="36">
        <f t="shared" si="3"/>
        <v>95.09922931630227</v>
      </c>
      <c r="E23" s="46">
        <v>403.346</v>
      </c>
      <c r="F23" s="36">
        <f t="shared" si="4"/>
        <v>0.5140882283054113</v>
      </c>
      <c r="G23" s="46">
        <v>3390.534</v>
      </c>
      <c r="H23" s="47">
        <f t="shared" si="5"/>
        <v>4.321435236916344</v>
      </c>
    </row>
    <row r="24" spans="1:8" ht="15" customHeight="1">
      <c r="A24" s="45">
        <v>2006</v>
      </c>
      <c r="B24" s="35">
        <v>78308.102</v>
      </c>
      <c r="C24" s="46">
        <v>74072.974</v>
      </c>
      <c r="D24" s="36">
        <f t="shared" si="3"/>
        <v>94.5917115958193</v>
      </c>
      <c r="E24" s="46">
        <v>556.258</v>
      </c>
      <c r="F24" s="36">
        <f t="shared" si="4"/>
        <v>0.710345399509236</v>
      </c>
      <c r="G24" s="46">
        <v>3731.499</v>
      </c>
      <c r="H24" s="47">
        <f t="shared" si="5"/>
        <v>4.765150609830895</v>
      </c>
    </row>
    <row r="25" spans="1:8" ht="15" customHeight="1">
      <c r="A25" s="45">
        <v>2007</v>
      </c>
      <c r="B25" s="35">
        <v>78541.919</v>
      </c>
      <c r="C25" s="46">
        <v>74495.332</v>
      </c>
      <c r="D25" s="36">
        <f t="shared" si="3"/>
        <v>94.84786334288573</v>
      </c>
      <c r="E25" s="46">
        <v>547.169</v>
      </c>
      <c r="F25" s="36">
        <f t="shared" si="4"/>
        <v>0.6966585575786607</v>
      </c>
      <c r="G25" s="46">
        <v>3537.124</v>
      </c>
      <c r="H25" s="47">
        <f t="shared" si="5"/>
        <v>4.503485584557719</v>
      </c>
    </row>
    <row r="26" spans="1:8" ht="15" customHeight="1">
      <c r="A26" s="45">
        <v>2008</v>
      </c>
      <c r="B26" s="35">
        <v>77404.654</v>
      </c>
      <c r="C26" s="46">
        <v>72665.006</v>
      </c>
      <c r="D26" s="36">
        <f t="shared" si="3"/>
        <v>93.8767919562046</v>
      </c>
      <c r="E26" s="46">
        <v>538.321</v>
      </c>
      <c r="F26" s="36">
        <f t="shared" si="4"/>
        <v>0.6954633503044921</v>
      </c>
      <c r="G26" s="46">
        <v>4065.598</v>
      </c>
      <c r="H26" s="47">
        <f t="shared" si="5"/>
        <v>5.252394772024949</v>
      </c>
    </row>
    <row r="27" spans="1:8" ht="15" customHeight="1">
      <c r="A27" s="45">
        <v>2009</v>
      </c>
      <c r="B27" s="35">
        <v>75923.343</v>
      </c>
      <c r="C27" s="46">
        <v>69540.352</v>
      </c>
      <c r="D27" s="36">
        <f t="shared" si="3"/>
        <v>91.59284780176237</v>
      </c>
      <c r="E27" s="46">
        <v>630.379</v>
      </c>
      <c r="F27" s="36">
        <f t="shared" si="4"/>
        <v>0.8302835137277873</v>
      </c>
      <c r="G27" s="46">
        <v>5794.759</v>
      </c>
      <c r="H27" s="47">
        <f t="shared" si="5"/>
        <v>7.632381255920199</v>
      </c>
    </row>
    <row r="28" spans="1:8" ht="15" customHeight="1">
      <c r="A28" s="45">
        <v>2010</v>
      </c>
      <c r="B28" s="35">
        <v>76677.174</v>
      </c>
      <c r="C28" s="46">
        <v>69826.191</v>
      </c>
      <c r="D28" s="36">
        <f aca="true" t="shared" si="6" ref="D28:D35">SUM(C28*100/B28)</f>
        <v>91.06515975667023</v>
      </c>
      <c r="E28" s="46">
        <v>564.823</v>
      </c>
      <c r="F28" s="36">
        <f aca="true" t="shared" si="7" ref="F28:F35">SUM(E28*100/B28)</f>
        <v>0.7366246961579466</v>
      </c>
      <c r="G28" s="46">
        <v>6332.129</v>
      </c>
      <c r="H28" s="47">
        <f aca="true" t="shared" si="8" ref="H28:H35">SUM(G28*100/B28)</f>
        <v>8.258166895926552</v>
      </c>
    </row>
    <row r="29" spans="1:8" ht="15" customHeight="1">
      <c r="A29" s="45">
        <v>2011</v>
      </c>
      <c r="B29" s="35">
        <v>79229.369</v>
      </c>
      <c r="C29" s="46">
        <v>71835.835</v>
      </c>
      <c r="D29" s="36">
        <f t="shared" si="6"/>
        <v>90.66819022627834</v>
      </c>
      <c r="E29" s="46">
        <v>601.316</v>
      </c>
      <c r="F29" s="36">
        <f t="shared" si="7"/>
        <v>0.7589559371601206</v>
      </c>
      <c r="G29" s="46">
        <v>6727.831</v>
      </c>
      <c r="H29" s="47">
        <f t="shared" si="8"/>
        <v>8.491587254721162</v>
      </c>
    </row>
    <row r="30" spans="1:8" ht="15" customHeight="1">
      <c r="A30" s="45">
        <v>2012</v>
      </c>
      <c r="B30" s="35">
        <v>81666</v>
      </c>
      <c r="C30" s="46">
        <v>74552</v>
      </c>
      <c r="D30" s="36">
        <f t="shared" si="6"/>
        <v>91.28890848088555</v>
      </c>
      <c r="E30" s="46">
        <v>814</v>
      </c>
      <c r="F30" s="36">
        <f t="shared" si="7"/>
        <v>0.9967428305537188</v>
      </c>
      <c r="G30" s="46">
        <v>6435</v>
      </c>
      <c r="H30" s="47">
        <f t="shared" si="8"/>
        <v>7.8796561604584525</v>
      </c>
    </row>
    <row r="31" spans="1:8" ht="15" customHeight="1">
      <c r="A31" s="45">
        <v>2013</v>
      </c>
      <c r="B31" s="35">
        <v>83183.395</v>
      </c>
      <c r="C31" s="46">
        <v>76435.229</v>
      </c>
      <c r="D31" s="36">
        <f t="shared" si="6"/>
        <v>91.88760449125694</v>
      </c>
      <c r="E31" s="46">
        <v>887.808</v>
      </c>
      <c r="F31" s="36">
        <f t="shared" si="7"/>
        <v>1.0672899320832</v>
      </c>
      <c r="G31" s="46">
        <v>5962.565</v>
      </c>
      <c r="H31" s="47">
        <f t="shared" si="8"/>
        <v>7.167975050789884</v>
      </c>
    </row>
    <row r="32" spans="1:8" ht="15" customHeight="1">
      <c r="A32" s="45">
        <v>2014</v>
      </c>
      <c r="B32" s="35">
        <v>82744.67</v>
      </c>
      <c r="C32" s="46">
        <v>74888.917</v>
      </c>
      <c r="D32" s="36">
        <f t="shared" si="6"/>
        <v>90.50603138546568</v>
      </c>
      <c r="E32" s="46">
        <v>2400.256</v>
      </c>
      <c r="F32" s="36">
        <f t="shared" si="7"/>
        <v>2.900798323324028</v>
      </c>
      <c r="G32" s="46">
        <v>5540.014</v>
      </c>
      <c r="H32" s="47">
        <f t="shared" si="8"/>
        <v>6.6953122176932975</v>
      </c>
    </row>
    <row r="33" spans="1:8" ht="15" customHeight="1">
      <c r="A33" s="45">
        <v>2015</v>
      </c>
      <c r="B33" s="35">
        <v>81376.442</v>
      </c>
      <c r="C33" s="46">
        <v>73799.001</v>
      </c>
      <c r="D33" s="36">
        <f t="shared" si="6"/>
        <v>90.68840955223872</v>
      </c>
      <c r="E33" s="46">
        <v>1979.14</v>
      </c>
      <c r="F33" s="36">
        <f t="shared" si="7"/>
        <v>2.4320797903648823</v>
      </c>
      <c r="G33" s="46">
        <v>5479.625</v>
      </c>
      <c r="H33" s="47">
        <f t="shared" si="8"/>
        <v>6.733674839212066</v>
      </c>
    </row>
    <row r="34" spans="1:8" ht="15" customHeight="1">
      <c r="A34" s="45">
        <v>2016</v>
      </c>
      <c r="B34" s="35">
        <f>62292+17730</f>
        <v>80022</v>
      </c>
      <c r="C34" s="46">
        <f>58630+15312</f>
        <v>73942</v>
      </c>
      <c r="D34" s="36">
        <f>SUM(C34*100/B34)</f>
        <v>92.40208942540801</v>
      </c>
      <c r="E34" s="46">
        <f>594+358</f>
        <v>952</v>
      </c>
      <c r="F34" s="36">
        <f>SUM(E34*100/B34)</f>
        <v>1.1896728399690086</v>
      </c>
      <c r="G34" s="46">
        <f>1050+713+3663</f>
        <v>5426</v>
      </c>
      <c r="H34" s="47">
        <f>SUM(G34*100/B34)</f>
        <v>6.780635325285546</v>
      </c>
    </row>
    <row r="35" spans="1:8" ht="15" customHeight="1">
      <c r="A35" s="45">
        <v>2017</v>
      </c>
      <c r="B35" s="35">
        <f>61210.89+18825.8</f>
        <v>80036.69</v>
      </c>
      <c r="C35" s="46">
        <f>57452.666+16425.203</f>
        <v>73877.869</v>
      </c>
      <c r="D35" s="36">
        <f t="shared" si="6"/>
        <v>92.30500286805963</v>
      </c>
      <c r="E35" s="46">
        <f>2.123+592.907</f>
        <v>595.0300000000001</v>
      </c>
      <c r="F35" s="36">
        <f t="shared" si="7"/>
        <v>0.7434465368320454</v>
      </c>
      <c r="G35" s="46">
        <f>3761.849+1857.556</f>
        <v>5619.405000000001</v>
      </c>
      <c r="H35" s="47">
        <f t="shared" si="8"/>
        <v>7.021036227260274</v>
      </c>
    </row>
    <row r="36" spans="1:8" ht="15" customHeight="1">
      <c r="A36" s="45">
        <v>2018</v>
      </c>
      <c r="B36" s="35">
        <f>60696.044+19231.417</f>
        <v>79927.46100000001</v>
      </c>
      <c r="C36" s="46">
        <f>56907.477+17044.831</f>
        <v>73952.30799999999</v>
      </c>
      <c r="D36" s="36">
        <f>SUM(C36*100/B36)</f>
        <v>92.52428023454915</v>
      </c>
      <c r="E36" s="46">
        <f>72.87+603.559</f>
        <v>676.429</v>
      </c>
      <c r="F36" s="36">
        <f>SUM(E36*100/B36)</f>
        <v>0.8463036252333849</v>
      </c>
      <c r="G36" s="46">
        <f>3688.779+1626.329</f>
        <v>5315.108</v>
      </c>
      <c r="H36" s="47">
        <f>SUM(G36*100/B36)</f>
        <v>6.6499147270548224</v>
      </c>
    </row>
    <row r="37" spans="1:8" ht="15" customHeight="1">
      <c r="A37" s="45">
        <v>2019</v>
      </c>
      <c r="B37" s="35">
        <f>51998.3+14508.827</f>
        <v>66507.12700000001</v>
      </c>
      <c r="C37" s="46">
        <f>48663.698+12469.952</f>
        <v>61133.649999999994</v>
      </c>
      <c r="D37" s="36">
        <f>SUM(C37*100/B37)</f>
        <v>91.92044936777977</v>
      </c>
      <c r="E37" s="46">
        <f>51.661+505.25</f>
        <v>556.9110000000001</v>
      </c>
      <c r="F37" s="36">
        <f>SUM(E37*100/B37)</f>
        <v>0.8373704069339817</v>
      </c>
      <c r="G37" s="46">
        <f>3330.949+1569.148</f>
        <v>4900.097</v>
      </c>
      <c r="H37" s="47">
        <f>SUM(G37*100/B37)</f>
        <v>7.367777290996195</v>
      </c>
    </row>
    <row r="38" spans="1:8" ht="15" customHeight="1">
      <c r="A38" s="45">
        <v>2020</v>
      </c>
      <c r="B38" s="35">
        <f>43245.243+12767.481</f>
        <v>56012.724</v>
      </c>
      <c r="C38" s="46">
        <f>40320.048986+10920.36018</f>
        <v>51240.409166</v>
      </c>
      <c r="D38" s="36">
        <f>SUM(C38*100/B38)</f>
        <v>91.47994510318763</v>
      </c>
      <c r="E38" s="46">
        <f>11.055+518.98682</f>
        <v>530.0418199999999</v>
      </c>
      <c r="F38" s="36">
        <f>SUM(E38*100/B38)</f>
        <v>0.9462882397935153</v>
      </c>
      <c r="G38" s="46">
        <f>2854.398+1374.611</f>
        <v>4229.009</v>
      </c>
      <c r="H38" s="47">
        <f>SUM(G38*100/B38)</f>
        <v>7.550086298248948</v>
      </c>
    </row>
    <row r="39" spans="1:8" ht="15" customHeight="1">
      <c r="A39" s="45">
        <v>2021</v>
      </c>
      <c r="B39" s="35">
        <f>46814.703+16857.55</f>
        <v>63672.253</v>
      </c>
      <c r="C39" s="46">
        <f>43342.019+14944.285</f>
        <v>58286.304000000004</v>
      </c>
      <c r="D39" s="36">
        <f>SUM(C39*100/B39)</f>
        <v>91.5411364507551</v>
      </c>
      <c r="E39" s="59">
        <v>466.539</v>
      </c>
      <c r="F39" s="36">
        <f>SUM(E39*100/B39)</f>
        <v>0.7327194782945721</v>
      </c>
      <c r="G39" s="59">
        <f>3453.221+1370.975</f>
        <v>4824.196</v>
      </c>
      <c r="H39" s="47">
        <f>SUM(G39*100/B39)</f>
        <v>7.576606406561426</v>
      </c>
    </row>
    <row r="40" spans="1:8" ht="8.25" customHeight="1" thickBot="1">
      <c r="A40" s="48"/>
      <c r="B40" s="49"/>
      <c r="C40" s="50"/>
      <c r="D40" s="51"/>
      <c r="E40" s="50"/>
      <c r="F40" s="51"/>
      <c r="G40" s="50"/>
      <c r="H40" s="52"/>
    </row>
    <row r="41" ht="18.75" customHeight="1"/>
  </sheetData>
  <sheetProtection/>
  <mergeCells count="1">
    <mergeCell ref="E1:H1"/>
  </mergeCells>
  <printOptions/>
  <pageMargins left="0.787401575" right="0.787401575" top="0.6897916666666667" bottom="0.984251969" header="0.511811023" footer="0.511811023"/>
  <pageSetup fitToHeight="1" fitToWidth="1" horizontalDpi="600" verticalDpi="600" orientation="portrait" paperSize="9" scale="86" r:id="rId1"/>
  <headerFooter alignWithMargins="0">
    <oddFooter>&amp;L&amp;"Arial,Standard"&amp;11Übersichten/Zeitreihen/Internet/&amp;F/&amp;A&amp;R&amp;"Arial,Standard"&amp;11Statistik der Kohlenwirtschaft e.V., Bergheim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0"/>
  <sheetViews>
    <sheetView zoomScale="75" zoomScaleNormal="75" workbookViewId="0" topLeftCell="A1">
      <pane ySplit="1560" topLeftCell="A64" activePane="bottomLeft" state="split"/>
      <selection pane="topLeft" activeCell="A1" sqref="A1"/>
      <selection pane="bottomLeft" activeCell="G78" sqref="G78"/>
    </sheetView>
  </sheetViews>
  <sheetFormatPr defaultColWidth="11.421875" defaultRowHeight="12.75"/>
  <cols>
    <col min="1" max="1" width="11.421875" style="1" customWidth="1"/>
    <col min="2" max="8" width="12.7109375" style="1" customWidth="1"/>
    <col min="9" max="16384" width="11.421875" style="1" customWidth="1"/>
  </cols>
  <sheetData>
    <row r="1" ht="13.5" thickBot="1"/>
    <row r="2" spans="1:8" ht="18.75" customHeight="1">
      <c r="A2" s="2" t="s">
        <v>0</v>
      </c>
      <c r="B2" s="3"/>
      <c r="C2" s="3"/>
      <c r="D2" s="3"/>
      <c r="E2" s="3"/>
      <c r="F2" s="3"/>
      <c r="G2" s="3"/>
      <c r="H2" s="4"/>
    </row>
    <row r="3" spans="1:8" ht="18.75" customHeight="1" thickBot="1">
      <c r="A3" s="5" t="s">
        <v>6</v>
      </c>
      <c r="B3" s="6"/>
      <c r="C3" s="6"/>
      <c r="D3" s="6"/>
      <c r="E3" s="6"/>
      <c r="F3" s="6"/>
      <c r="G3" s="6"/>
      <c r="H3" s="7"/>
    </row>
    <row r="4" spans="1:8" ht="25.5">
      <c r="A4" s="8" t="s">
        <v>1</v>
      </c>
      <c r="B4" s="9" t="s">
        <v>2</v>
      </c>
      <c r="C4" s="10" t="s">
        <v>7</v>
      </c>
      <c r="D4" s="11"/>
      <c r="E4" s="12" t="s">
        <v>3</v>
      </c>
      <c r="F4" s="11"/>
      <c r="G4" s="10" t="s">
        <v>8</v>
      </c>
      <c r="H4" s="13"/>
    </row>
    <row r="5" spans="1:8" ht="12.75">
      <c r="A5" s="14"/>
      <c r="B5" s="15" t="s">
        <v>4</v>
      </c>
      <c r="C5" s="16" t="s">
        <v>4</v>
      </c>
      <c r="D5" s="15" t="s">
        <v>5</v>
      </c>
      <c r="E5" s="16" t="s">
        <v>4</v>
      </c>
      <c r="F5" s="15" t="s">
        <v>5</v>
      </c>
      <c r="G5" s="16" t="s">
        <v>4</v>
      </c>
      <c r="H5" s="17" t="s">
        <v>5</v>
      </c>
    </row>
    <row r="6" spans="1:8" ht="12.75">
      <c r="A6" s="18"/>
      <c r="B6" s="19"/>
      <c r="D6" s="19"/>
      <c r="E6" s="20"/>
      <c r="F6" s="19"/>
      <c r="H6" s="21"/>
    </row>
    <row r="7" spans="1:8" ht="15" customHeight="1">
      <c r="A7" s="22">
        <v>1950</v>
      </c>
      <c r="B7" s="23">
        <v>63676.796</v>
      </c>
      <c r="C7" s="24">
        <v>15514.458</v>
      </c>
      <c r="D7" s="25">
        <f aca="true" t="shared" si="0" ref="D7:D55">SUM(C7*100/B7)</f>
        <v>24.3643822782792</v>
      </c>
      <c r="E7" s="24">
        <v>3047.921</v>
      </c>
      <c r="F7" s="25">
        <f aca="true" t="shared" si="1" ref="F7:F55">SUM(E7*100/B7)</f>
        <v>4.786548933774871</v>
      </c>
      <c r="G7" s="24">
        <v>45114.586</v>
      </c>
      <c r="H7" s="26">
        <f aca="true" t="shared" si="2" ref="H7:H55">SUM(G7*100/B7)</f>
        <v>70.84933419074666</v>
      </c>
    </row>
    <row r="8" spans="1:8" ht="15" customHeight="1">
      <c r="A8" s="22">
        <v>1951</v>
      </c>
      <c r="B8" s="23">
        <v>69200.19</v>
      </c>
      <c r="C8" s="24">
        <v>17019.342</v>
      </c>
      <c r="D8" s="25">
        <f t="shared" si="0"/>
        <v>24.594357327631613</v>
      </c>
      <c r="E8" s="24">
        <v>4767.199</v>
      </c>
      <c r="F8" s="25">
        <f t="shared" si="1"/>
        <v>6.888996981077653</v>
      </c>
      <c r="G8" s="24">
        <v>47402.233</v>
      </c>
      <c r="H8" s="26">
        <f t="shared" si="2"/>
        <v>68.50014862675954</v>
      </c>
    </row>
    <row r="9" spans="1:8" ht="15" customHeight="1">
      <c r="A9" s="22">
        <v>1952</v>
      </c>
      <c r="B9" s="23">
        <v>71394.148</v>
      </c>
      <c r="C9" s="24">
        <v>18626.414</v>
      </c>
      <c r="D9" s="25">
        <f t="shared" si="0"/>
        <v>26.08955288604327</v>
      </c>
      <c r="E9" s="24">
        <v>4088.032</v>
      </c>
      <c r="F9" s="25">
        <f t="shared" si="1"/>
        <v>5.726004321810802</v>
      </c>
      <c r="G9" s="24">
        <v>48685.05</v>
      </c>
      <c r="H9" s="26">
        <f t="shared" si="2"/>
        <v>68.19193360217703</v>
      </c>
    </row>
    <row r="10" spans="1:8" ht="15" customHeight="1">
      <c r="A10" s="22">
        <v>1953</v>
      </c>
      <c r="B10" s="23">
        <v>73427.699</v>
      </c>
      <c r="C10" s="24">
        <v>20404.448</v>
      </c>
      <c r="D10" s="25">
        <f t="shared" si="0"/>
        <v>27.788488918875153</v>
      </c>
      <c r="E10" s="24">
        <v>3951.453</v>
      </c>
      <c r="F10" s="25">
        <f t="shared" si="1"/>
        <v>5.381420164071872</v>
      </c>
      <c r="G10" s="24">
        <v>49070.196</v>
      </c>
      <c r="H10" s="26">
        <f t="shared" si="2"/>
        <v>66.8279091790688</v>
      </c>
    </row>
    <row r="11" spans="1:8" ht="15" customHeight="1">
      <c r="A11" s="22">
        <v>1954</v>
      </c>
      <c r="B11" s="23">
        <v>75697.888</v>
      </c>
      <c r="C11" s="24">
        <v>21578.673</v>
      </c>
      <c r="D11" s="25">
        <f t="shared" si="0"/>
        <v>28.50630786422997</v>
      </c>
      <c r="E11" s="24">
        <v>4284.816</v>
      </c>
      <c r="F11" s="25">
        <f t="shared" si="1"/>
        <v>5.66041684016336</v>
      </c>
      <c r="G11" s="24">
        <v>49834.064</v>
      </c>
      <c r="H11" s="26">
        <f t="shared" si="2"/>
        <v>65.83283274693211</v>
      </c>
    </row>
    <row r="12" spans="1:8" ht="15" customHeight="1">
      <c r="A12" s="22">
        <v>1955</v>
      </c>
      <c r="B12" s="23">
        <v>77774.831</v>
      </c>
      <c r="C12" s="24">
        <v>25449.025</v>
      </c>
      <c r="D12" s="25">
        <f t="shared" si="0"/>
        <v>32.72141472091402</v>
      </c>
      <c r="E12" s="24">
        <v>4276.98</v>
      </c>
      <c r="F12" s="25">
        <f t="shared" si="1"/>
        <v>5.499182634032338</v>
      </c>
      <c r="G12" s="24">
        <v>48050.831</v>
      </c>
      <c r="H12" s="26">
        <f t="shared" si="2"/>
        <v>61.78198059986783</v>
      </c>
    </row>
    <row r="13" spans="1:8" ht="15" customHeight="1">
      <c r="A13" s="22">
        <v>1956</v>
      </c>
      <c r="B13" s="23">
        <v>82128.13</v>
      </c>
      <c r="C13" s="24">
        <v>29084.567</v>
      </c>
      <c r="D13" s="25">
        <f t="shared" si="0"/>
        <v>35.41364816171998</v>
      </c>
      <c r="E13" s="24">
        <v>4194.636</v>
      </c>
      <c r="F13" s="25">
        <f t="shared" si="1"/>
        <v>5.107429086720956</v>
      </c>
      <c r="G13" s="24">
        <v>48848.927</v>
      </c>
      <c r="H13" s="26">
        <f t="shared" si="2"/>
        <v>59.478922751559054</v>
      </c>
    </row>
    <row r="14" spans="1:8" ht="15" customHeight="1">
      <c r="A14" s="22">
        <v>1957</v>
      </c>
      <c r="B14" s="23">
        <v>83569.748</v>
      </c>
      <c r="C14" s="24">
        <v>31716.816</v>
      </c>
      <c r="D14" s="25">
        <f t="shared" si="0"/>
        <v>37.95250884327185</v>
      </c>
      <c r="E14" s="24">
        <v>3952.32</v>
      </c>
      <c r="F14" s="25">
        <f t="shared" si="1"/>
        <v>4.72936689961061</v>
      </c>
      <c r="G14" s="24">
        <v>47900.612</v>
      </c>
      <c r="H14" s="26">
        <f t="shared" si="2"/>
        <v>57.31812425711754</v>
      </c>
    </row>
    <row r="15" spans="1:8" ht="15" customHeight="1">
      <c r="A15" s="22">
        <v>1958</v>
      </c>
      <c r="B15" s="23">
        <v>80316.978</v>
      </c>
      <c r="C15" s="24">
        <v>30477.249</v>
      </c>
      <c r="D15" s="25">
        <f t="shared" si="0"/>
        <v>37.94620982876123</v>
      </c>
      <c r="E15" s="24">
        <v>3482.484</v>
      </c>
      <c r="F15" s="25">
        <f t="shared" si="1"/>
        <v>4.335925089213391</v>
      </c>
      <c r="G15" s="24">
        <v>46357.245</v>
      </c>
      <c r="H15" s="26">
        <f t="shared" si="2"/>
        <v>57.71786508202537</v>
      </c>
    </row>
    <row r="16" spans="1:8" ht="15" customHeight="1">
      <c r="A16" s="22">
        <v>1959</v>
      </c>
      <c r="B16" s="23">
        <v>80027.148</v>
      </c>
      <c r="C16" s="24">
        <v>33458.335</v>
      </c>
      <c r="D16" s="25">
        <f t="shared" si="0"/>
        <v>41.80873095714969</v>
      </c>
      <c r="E16" s="24">
        <v>3474.231</v>
      </c>
      <c r="F16" s="25">
        <f t="shared" si="1"/>
        <v>4.341315524576736</v>
      </c>
      <c r="G16" s="24">
        <v>43094.582</v>
      </c>
      <c r="H16" s="26">
        <f t="shared" si="2"/>
        <v>53.84995351827357</v>
      </c>
    </row>
    <row r="17" spans="1:8" ht="15" customHeight="1">
      <c r="A17" s="22">
        <v>1960</v>
      </c>
      <c r="B17" s="23">
        <v>81380.875</v>
      </c>
      <c r="C17" s="24">
        <v>35210.28</v>
      </c>
      <c r="D17" s="25">
        <f t="shared" si="0"/>
        <v>43.26603762861975</v>
      </c>
      <c r="E17" s="24">
        <v>3991.425</v>
      </c>
      <c r="F17" s="25">
        <f t="shared" si="1"/>
        <v>4.90462286132952</v>
      </c>
      <c r="G17" s="24">
        <v>42171.306</v>
      </c>
      <c r="H17" s="26">
        <f t="shared" si="2"/>
        <v>51.819676306011694</v>
      </c>
    </row>
    <row r="18" spans="1:8" ht="15" customHeight="1">
      <c r="A18" s="22">
        <v>1961</v>
      </c>
      <c r="B18" s="23">
        <v>82258.16</v>
      </c>
      <c r="C18" s="24">
        <v>35338.415</v>
      </c>
      <c r="D18" s="25">
        <f t="shared" si="0"/>
        <v>42.96037621070055</v>
      </c>
      <c r="E18" s="24">
        <v>4980.728</v>
      </c>
      <c r="F18" s="25">
        <f t="shared" si="1"/>
        <v>6.05499563812271</v>
      </c>
      <c r="G18" s="24">
        <v>41941.913</v>
      </c>
      <c r="H18" s="26">
        <f t="shared" si="2"/>
        <v>50.988148774541024</v>
      </c>
    </row>
    <row r="19" spans="1:8" ht="15" customHeight="1">
      <c r="A19" s="22">
        <v>1962</v>
      </c>
      <c r="B19" s="23">
        <v>85368.708</v>
      </c>
      <c r="C19" s="24">
        <v>37356.239</v>
      </c>
      <c r="D19" s="25">
        <f t="shared" si="0"/>
        <v>43.75870254473103</v>
      </c>
      <c r="E19" s="24">
        <v>5452.474</v>
      </c>
      <c r="F19" s="25">
        <f t="shared" si="1"/>
        <v>6.386970270183777</v>
      </c>
      <c r="G19" s="24">
        <v>42562.337</v>
      </c>
      <c r="H19" s="26">
        <f t="shared" si="2"/>
        <v>49.8570705790698</v>
      </c>
    </row>
    <row r="20" spans="1:8" ht="15" customHeight="1">
      <c r="A20" s="22">
        <v>1963</v>
      </c>
      <c r="B20" s="23">
        <v>90140.616</v>
      </c>
      <c r="C20" s="24">
        <v>40900.542</v>
      </c>
      <c r="D20" s="25">
        <f t="shared" si="0"/>
        <v>45.37415408831908</v>
      </c>
      <c r="E20" s="24">
        <v>6154.642</v>
      </c>
      <c r="F20" s="25">
        <f t="shared" si="1"/>
        <v>6.827823319956011</v>
      </c>
      <c r="G20" s="24">
        <v>43083.219</v>
      </c>
      <c r="H20" s="26">
        <f t="shared" si="2"/>
        <v>47.795567538611</v>
      </c>
    </row>
    <row r="21" spans="1:8" ht="15" customHeight="1">
      <c r="A21" s="22">
        <v>1964</v>
      </c>
      <c r="B21" s="23">
        <v>94604.85</v>
      </c>
      <c r="C21" s="24">
        <v>46757.983</v>
      </c>
      <c r="D21" s="25">
        <f t="shared" si="0"/>
        <v>49.42450941997159</v>
      </c>
      <c r="E21" s="24">
        <v>5945.617</v>
      </c>
      <c r="F21" s="25">
        <f t="shared" si="1"/>
        <v>6.284685193200983</v>
      </c>
      <c r="G21" s="24">
        <v>41904.435</v>
      </c>
      <c r="H21" s="26">
        <f t="shared" si="2"/>
        <v>44.29417202183609</v>
      </c>
    </row>
    <row r="22" spans="1:8" ht="15" customHeight="1">
      <c r="A22" s="22">
        <v>1965</v>
      </c>
      <c r="B22" s="23">
        <v>86461.728</v>
      </c>
      <c r="C22" s="24">
        <v>46292.823</v>
      </c>
      <c r="D22" s="25">
        <f t="shared" si="0"/>
        <v>53.541403891442</v>
      </c>
      <c r="E22" s="24">
        <v>5674.958</v>
      </c>
      <c r="F22" s="25">
        <f t="shared" si="1"/>
        <v>6.563549134710793</v>
      </c>
      <c r="G22" s="24">
        <v>34492.68</v>
      </c>
      <c r="H22" s="26">
        <f t="shared" si="2"/>
        <v>39.89358158560051</v>
      </c>
    </row>
    <row r="23" spans="1:8" ht="15" customHeight="1">
      <c r="A23" s="22">
        <v>1966</v>
      </c>
      <c r="B23" s="23">
        <v>83555.632</v>
      </c>
      <c r="C23" s="24">
        <v>47130.364</v>
      </c>
      <c r="D23" s="25">
        <f t="shared" si="0"/>
        <v>56.40596913921973</v>
      </c>
      <c r="E23" s="24">
        <v>4896.752</v>
      </c>
      <c r="F23" s="25">
        <f t="shared" si="1"/>
        <v>5.8604691063793295</v>
      </c>
      <c r="G23" s="24">
        <v>31525.284</v>
      </c>
      <c r="H23" s="26">
        <f t="shared" si="2"/>
        <v>37.72969367283345</v>
      </c>
    </row>
    <row r="24" spans="1:8" ht="15" customHeight="1">
      <c r="A24" s="22">
        <v>1967</v>
      </c>
      <c r="B24" s="23">
        <v>83040.991</v>
      </c>
      <c r="C24" s="24">
        <v>49342.676</v>
      </c>
      <c r="D24" s="25">
        <f t="shared" si="0"/>
        <v>59.419661790885904</v>
      </c>
      <c r="E24" s="24">
        <v>3990.116</v>
      </c>
      <c r="F24" s="25">
        <f t="shared" si="1"/>
        <v>4.80499564365748</v>
      </c>
      <c r="G24" s="24">
        <v>29713.09</v>
      </c>
      <c r="H24" s="26">
        <f t="shared" si="2"/>
        <v>35.78123242772958</v>
      </c>
    </row>
    <row r="25" spans="1:8" ht="15" customHeight="1">
      <c r="A25" s="22">
        <v>1968</v>
      </c>
      <c r="B25" s="23">
        <v>87870.882</v>
      </c>
      <c r="C25" s="24">
        <v>55961.911</v>
      </c>
      <c r="D25" s="25">
        <f t="shared" si="0"/>
        <v>63.686524735235956</v>
      </c>
      <c r="E25" s="24">
        <v>4441.73</v>
      </c>
      <c r="F25" s="25">
        <f t="shared" si="1"/>
        <v>5.054837164374883</v>
      </c>
      <c r="G25" s="24">
        <v>27470.084</v>
      </c>
      <c r="H25" s="26">
        <f t="shared" si="2"/>
        <v>31.261873529390545</v>
      </c>
    </row>
    <row r="26" spans="1:8" ht="15" customHeight="1">
      <c r="A26" s="22">
        <v>1969</v>
      </c>
      <c r="B26" s="23">
        <v>92709.58</v>
      </c>
      <c r="C26" s="24">
        <v>60801.873</v>
      </c>
      <c r="D26" s="25">
        <f t="shared" si="0"/>
        <v>65.58316087722541</v>
      </c>
      <c r="E26" s="24">
        <v>4212.547</v>
      </c>
      <c r="F26" s="25">
        <f t="shared" si="1"/>
        <v>4.543809819869748</v>
      </c>
      <c r="G26" s="24">
        <v>27698.178</v>
      </c>
      <c r="H26" s="26">
        <f t="shared" si="2"/>
        <v>29.876284629916345</v>
      </c>
    </row>
    <row r="27" spans="1:8" ht="15" customHeight="1">
      <c r="A27" s="22">
        <v>1970</v>
      </c>
      <c r="B27" s="23">
        <f aca="true" t="shared" si="3" ref="B27:B50">SUM(C27+E27+G27)</f>
        <v>93034.225</v>
      </c>
      <c r="C27" s="24">
        <v>63913.545</v>
      </c>
      <c r="D27" s="25">
        <f t="shared" si="0"/>
        <v>68.6989599795129</v>
      </c>
      <c r="E27" s="24">
        <v>4250.44</v>
      </c>
      <c r="F27" s="25">
        <f t="shared" si="1"/>
        <v>4.568684266462153</v>
      </c>
      <c r="G27" s="24">
        <v>24870.24</v>
      </c>
      <c r="H27" s="26">
        <f t="shared" si="2"/>
        <v>26.73235575402493</v>
      </c>
    </row>
    <row r="28" spans="1:8" ht="15" customHeight="1">
      <c r="A28" s="22">
        <v>1971</v>
      </c>
      <c r="B28" s="23">
        <f t="shared" si="3"/>
        <v>90516.638</v>
      </c>
      <c r="C28" s="24">
        <v>65888.137</v>
      </c>
      <c r="D28" s="25">
        <f t="shared" si="0"/>
        <v>72.7911889524664</v>
      </c>
      <c r="E28" s="24">
        <v>4063.747</v>
      </c>
      <c r="F28" s="25">
        <f t="shared" si="1"/>
        <v>4.4895028027885875</v>
      </c>
      <c r="G28" s="24">
        <v>20564.754</v>
      </c>
      <c r="H28" s="26">
        <f t="shared" si="2"/>
        <v>22.719308244745015</v>
      </c>
    </row>
    <row r="29" spans="1:8" ht="15" customHeight="1">
      <c r="A29" s="22">
        <v>1972</v>
      </c>
      <c r="B29" s="23">
        <f t="shared" si="3"/>
        <v>95726.839</v>
      </c>
      <c r="C29" s="24">
        <v>72904.445</v>
      </c>
      <c r="D29" s="25">
        <f t="shared" si="0"/>
        <v>76.15883461899332</v>
      </c>
      <c r="E29" s="24">
        <v>4502.174</v>
      </c>
      <c r="F29" s="25">
        <f t="shared" si="1"/>
        <v>4.703147045312966</v>
      </c>
      <c r="G29" s="24">
        <v>18320.22</v>
      </c>
      <c r="H29" s="26">
        <f t="shared" si="2"/>
        <v>19.13801833569371</v>
      </c>
    </row>
    <row r="30" spans="1:8" ht="15" customHeight="1">
      <c r="A30" s="22">
        <v>1973</v>
      </c>
      <c r="B30" s="23">
        <f t="shared" si="3"/>
        <v>101732.99500000001</v>
      </c>
      <c r="C30" s="24">
        <v>80211.456</v>
      </c>
      <c r="D30" s="25">
        <f t="shared" si="0"/>
        <v>78.84507479603839</v>
      </c>
      <c r="E30" s="24">
        <v>3981.102</v>
      </c>
      <c r="F30" s="25">
        <f t="shared" si="1"/>
        <v>3.9132849671829675</v>
      </c>
      <c r="G30" s="24">
        <v>17540.437</v>
      </c>
      <c r="H30" s="26">
        <f t="shared" si="2"/>
        <v>17.24164023677864</v>
      </c>
    </row>
    <row r="31" spans="1:8" ht="15" customHeight="1">
      <c r="A31" s="22">
        <v>1974</v>
      </c>
      <c r="B31" s="23">
        <f t="shared" si="3"/>
        <v>109506.973</v>
      </c>
      <c r="C31" s="24">
        <v>86952.493</v>
      </c>
      <c r="D31" s="25">
        <f t="shared" si="0"/>
        <v>79.40361295531382</v>
      </c>
      <c r="E31" s="24">
        <v>4639.574</v>
      </c>
      <c r="F31" s="25">
        <f t="shared" si="1"/>
        <v>4.236784081320557</v>
      </c>
      <c r="G31" s="24">
        <v>17914.906</v>
      </c>
      <c r="H31" s="26">
        <f t="shared" si="2"/>
        <v>16.359602963365628</v>
      </c>
    </row>
    <row r="32" spans="1:8" ht="15" customHeight="1">
      <c r="A32" s="22">
        <v>1975</v>
      </c>
      <c r="B32" s="23">
        <f t="shared" si="3"/>
        <v>107426.265</v>
      </c>
      <c r="C32" s="24">
        <v>89158.541</v>
      </c>
      <c r="D32" s="25">
        <f t="shared" si="0"/>
        <v>82.9951045956964</v>
      </c>
      <c r="E32" s="24">
        <v>3593.617</v>
      </c>
      <c r="F32" s="25">
        <f t="shared" si="1"/>
        <v>3.34519402680527</v>
      </c>
      <c r="G32" s="24">
        <v>14674.107</v>
      </c>
      <c r="H32" s="26">
        <f t="shared" si="2"/>
        <v>13.659701377498324</v>
      </c>
    </row>
    <row r="33" spans="1:8" ht="15" customHeight="1">
      <c r="A33" s="22">
        <v>1976</v>
      </c>
      <c r="B33" s="23">
        <f t="shared" si="3"/>
        <v>119103.32400000001</v>
      </c>
      <c r="C33" s="24">
        <v>101487.964</v>
      </c>
      <c r="D33" s="25">
        <f t="shared" si="0"/>
        <v>85.2100181519703</v>
      </c>
      <c r="E33" s="24">
        <v>4071.104</v>
      </c>
      <c r="F33" s="25">
        <f t="shared" si="1"/>
        <v>3.41812794410339</v>
      </c>
      <c r="G33" s="24">
        <v>13544.256</v>
      </c>
      <c r="H33" s="26">
        <f t="shared" si="2"/>
        <v>11.371853903926306</v>
      </c>
    </row>
    <row r="34" spans="1:8" ht="15" customHeight="1">
      <c r="A34" s="22">
        <v>1977</v>
      </c>
      <c r="B34" s="23">
        <f t="shared" si="3"/>
        <v>107820.198</v>
      </c>
      <c r="C34" s="24">
        <v>91016.399</v>
      </c>
      <c r="D34" s="25">
        <f t="shared" si="0"/>
        <v>84.41498039170732</v>
      </c>
      <c r="E34" s="24">
        <v>3623.903</v>
      </c>
      <c r="F34" s="25">
        <f t="shared" si="1"/>
        <v>3.361061347707783</v>
      </c>
      <c r="G34" s="24">
        <v>13179.896</v>
      </c>
      <c r="H34" s="26">
        <f t="shared" si="2"/>
        <v>12.223958260584904</v>
      </c>
    </row>
    <row r="35" spans="1:8" ht="15" customHeight="1">
      <c r="A35" s="22">
        <v>1978</v>
      </c>
      <c r="B35" s="23">
        <f t="shared" si="3"/>
        <v>109238.039</v>
      </c>
      <c r="C35" s="24">
        <v>91761.506</v>
      </c>
      <c r="D35" s="25">
        <f t="shared" si="0"/>
        <v>84.00142188564918</v>
      </c>
      <c r="E35" s="24">
        <v>3670.789</v>
      </c>
      <c r="F35" s="25">
        <f t="shared" si="1"/>
        <v>3.3603578328607675</v>
      </c>
      <c r="G35" s="24">
        <v>13805.744</v>
      </c>
      <c r="H35" s="26">
        <f t="shared" si="2"/>
        <v>12.63822028149004</v>
      </c>
    </row>
    <row r="36" spans="1:8" ht="15" customHeight="1">
      <c r="A36" s="22">
        <v>1979</v>
      </c>
      <c r="B36" s="23">
        <f t="shared" si="3"/>
        <v>116362.62000000001</v>
      </c>
      <c r="C36" s="24">
        <v>95379.493</v>
      </c>
      <c r="D36" s="25">
        <f t="shared" si="0"/>
        <v>81.96746773147596</v>
      </c>
      <c r="E36" s="24">
        <v>3966.596</v>
      </c>
      <c r="F36" s="25">
        <f t="shared" si="1"/>
        <v>3.408823211440237</v>
      </c>
      <c r="G36" s="24">
        <v>17016.531</v>
      </c>
      <c r="H36" s="26">
        <f t="shared" si="2"/>
        <v>14.623709057083794</v>
      </c>
    </row>
    <row r="37" spans="1:8" ht="15" customHeight="1">
      <c r="A37" s="22">
        <v>1980</v>
      </c>
      <c r="B37" s="23">
        <f t="shared" si="3"/>
        <v>117652.229</v>
      </c>
      <c r="C37" s="24">
        <v>96304.546</v>
      </c>
      <c r="D37" s="25">
        <f t="shared" si="0"/>
        <v>81.85526684751548</v>
      </c>
      <c r="E37" s="24">
        <v>3886.615</v>
      </c>
      <c r="F37" s="25">
        <f t="shared" si="1"/>
        <v>3.303477573722806</v>
      </c>
      <c r="G37" s="24">
        <v>17461.068</v>
      </c>
      <c r="H37" s="26">
        <f t="shared" si="2"/>
        <v>14.841255578761706</v>
      </c>
    </row>
    <row r="38" spans="1:8" ht="15" customHeight="1">
      <c r="A38" s="22">
        <v>1981</v>
      </c>
      <c r="B38" s="23">
        <f t="shared" si="3"/>
        <v>119470.50899999999</v>
      </c>
      <c r="C38" s="24">
        <v>98625.381</v>
      </c>
      <c r="D38" s="25">
        <f t="shared" si="0"/>
        <v>82.55207232774073</v>
      </c>
      <c r="E38" s="24">
        <v>3928.776</v>
      </c>
      <c r="F38" s="25">
        <f t="shared" si="1"/>
        <v>3.28849021644329</v>
      </c>
      <c r="G38" s="24">
        <v>16916.352</v>
      </c>
      <c r="H38" s="26">
        <f t="shared" si="2"/>
        <v>14.15943745581598</v>
      </c>
    </row>
    <row r="39" spans="1:8" ht="15" customHeight="1">
      <c r="A39" s="22">
        <v>1982</v>
      </c>
      <c r="B39" s="23">
        <f t="shared" si="3"/>
        <v>117229.032</v>
      </c>
      <c r="C39" s="24">
        <v>97335.762</v>
      </c>
      <c r="D39" s="25">
        <f t="shared" si="0"/>
        <v>83.03042372643664</v>
      </c>
      <c r="E39" s="24">
        <v>3947.315</v>
      </c>
      <c r="F39" s="25">
        <f t="shared" si="1"/>
        <v>3.3671821157748703</v>
      </c>
      <c r="G39" s="24">
        <v>15945.955</v>
      </c>
      <c r="H39" s="26">
        <f t="shared" si="2"/>
        <v>13.60239415778849</v>
      </c>
    </row>
    <row r="40" spans="1:8" ht="15" customHeight="1">
      <c r="A40" s="22">
        <v>1983</v>
      </c>
      <c r="B40" s="23">
        <f t="shared" si="3"/>
        <v>117390.88900000001</v>
      </c>
      <c r="C40" s="24">
        <v>97874.6</v>
      </c>
      <c r="D40" s="25">
        <f t="shared" si="0"/>
        <v>83.37495425219925</v>
      </c>
      <c r="E40" s="24">
        <v>3649.868</v>
      </c>
      <c r="F40" s="25">
        <f t="shared" si="1"/>
        <v>3.1091578154757817</v>
      </c>
      <c r="G40" s="24">
        <v>15866.421</v>
      </c>
      <c r="H40" s="26">
        <f t="shared" si="2"/>
        <v>13.515887932324969</v>
      </c>
    </row>
    <row r="41" spans="1:8" ht="15" customHeight="1">
      <c r="A41" s="22">
        <v>1984</v>
      </c>
      <c r="B41" s="23">
        <f t="shared" si="3"/>
        <v>120571.565</v>
      </c>
      <c r="C41" s="24">
        <v>99893.578</v>
      </c>
      <c r="D41" s="25">
        <f t="shared" si="0"/>
        <v>82.85003018746583</v>
      </c>
      <c r="E41" s="24">
        <v>3847.258</v>
      </c>
      <c r="F41" s="25">
        <f t="shared" si="1"/>
        <v>3.1908501809692855</v>
      </c>
      <c r="G41" s="24">
        <v>16830.729</v>
      </c>
      <c r="H41" s="26">
        <f t="shared" si="2"/>
        <v>13.959119631564871</v>
      </c>
    </row>
    <row r="42" spans="1:8" ht="15" customHeight="1">
      <c r="A42" s="22">
        <v>1985</v>
      </c>
      <c r="B42" s="23">
        <f t="shared" si="3"/>
        <v>114502.79199999999</v>
      </c>
      <c r="C42" s="24">
        <v>92378.643</v>
      </c>
      <c r="D42" s="25">
        <f t="shared" si="0"/>
        <v>80.67807027797191</v>
      </c>
      <c r="E42" s="24">
        <v>4008.018</v>
      </c>
      <c r="F42" s="25">
        <f t="shared" si="1"/>
        <v>3.500367047818363</v>
      </c>
      <c r="G42" s="24">
        <v>18116.131</v>
      </c>
      <c r="H42" s="26">
        <f t="shared" si="2"/>
        <v>15.821562674209728</v>
      </c>
    </row>
    <row r="43" spans="1:8" ht="15" customHeight="1">
      <c r="A43" s="22">
        <v>1986</v>
      </c>
      <c r="B43" s="23">
        <f t="shared" si="3"/>
        <v>108651.519</v>
      </c>
      <c r="C43" s="24">
        <v>87570.626</v>
      </c>
      <c r="D43" s="25">
        <f t="shared" si="0"/>
        <v>80.59770061751276</v>
      </c>
      <c r="E43" s="24">
        <v>3681.68</v>
      </c>
      <c r="F43" s="25">
        <f t="shared" si="1"/>
        <v>3.3885214250893263</v>
      </c>
      <c r="G43" s="24">
        <v>17399.213</v>
      </c>
      <c r="H43" s="26">
        <f t="shared" si="2"/>
        <v>16.01377795739791</v>
      </c>
    </row>
    <row r="44" spans="1:8" ht="15" customHeight="1">
      <c r="A44" s="22">
        <v>1987</v>
      </c>
      <c r="B44" s="23">
        <f t="shared" si="3"/>
        <v>103614.40800000001</v>
      </c>
      <c r="C44" s="24">
        <v>83114.721</v>
      </c>
      <c r="D44" s="25">
        <f t="shared" si="0"/>
        <v>80.21540884545709</v>
      </c>
      <c r="E44" s="24">
        <v>3715.171</v>
      </c>
      <c r="F44" s="25">
        <f t="shared" si="1"/>
        <v>3.585573736038717</v>
      </c>
      <c r="G44" s="24">
        <v>16784.516</v>
      </c>
      <c r="H44" s="26">
        <f t="shared" si="2"/>
        <v>16.199017418504187</v>
      </c>
    </row>
    <row r="45" spans="1:8" ht="15" customHeight="1">
      <c r="A45" s="22">
        <v>1988</v>
      </c>
      <c r="B45" s="23">
        <f t="shared" si="3"/>
        <v>103508.96200000001</v>
      </c>
      <c r="C45" s="24">
        <v>84560.267</v>
      </c>
      <c r="D45" s="25">
        <f t="shared" si="0"/>
        <v>81.69366725945913</v>
      </c>
      <c r="E45" s="24">
        <v>4175.826</v>
      </c>
      <c r="F45" s="25">
        <f t="shared" si="1"/>
        <v>4.034265168266299</v>
      </c>
      <c r="G45" s="24">
        <v>14772.869</v>
      </c>
      <c r="H45" s="26">
        <f t="shared" si="2"/>
        <v>14.272067572274562</v>
      </c>
    </row>
    <row r="46" spans="1:8" ht="15" customHeight="1">
      <c r="A46" s="22">
        <v>1989</v>
      </c>
      <c r="B46" s="23">
        <f t="shared" si="3"/>
        <v>104210.321</v>
      </c>
      <c r="C46" s="24">
        <v>86160.472</v>
      </c>
      <c r="D46" s="25">
        <f t="shared" si="0"/>
        <v>82.679403703209</v>
      </c>
      <c r="E46" s="24">
        <v>3286.073</v>
      </c>
      <c r="F46" s="25">
        <f t="shared" si="1"/>
        <v>3.153308586392321</v>
      </c>
      <c r="G46" s="24">
        <v>14763.776</v>
      </c>
      <c r="H46" s="26">
        <f t="shared" si="2"/>
        <v>14.167287710398668</v>
      </c>
    </row>
    <row r="47" spans="1:8" ht="15" customHeight="1">
      <c r="A47" s="22">
        <v>1990</v>
      </c>
      <c r="B47" s="23">
        <f t="shared" si="3"/>
        <v>102180.92</v>
      </c>
      <c r="C47" s="24">
        <v>83453.774</v>
      </c>
      <c r="D47" s="25">
        <f t="shared" si="0"/>
        <v>81.6725607872781</v>
      </c>
      <c r="E47" s="24">
        <v>4187.291</v>
      </c>
      <c r="F47" s="25">
        <f t="shared" si="1"/>
        <v>4.0979186720965135</v>
      </c>
      <c r="G47" s="24">
        <v>14539.855</v>
      </c>
      <c r="H47" s="26">
        <f t="shared" si="2"/>
        <v>14.229520540625392</v>
      </c>
    </row>
    <row r="48" spans="1:8" ht="15" customHeight="1">
      <c r="A48" s="22">
        <v>1991</v>
      </c>
      <c r="B48" s="23">
        <f t="shared" si="3"/>
        <v>106360.75</v>
      </c>
      <c r="C48" s="24">
        <v>87637.228</v>
      </c>
      <c r="D48" s="25">
        <f t="shared" si="0"/>
        <v>82.3962110082902</v>
      </c>
      <c r="E48" s="24">
        <v>2729.228</v>
      </c>
      <c r="F48" s="25">
        <f t="shared" si="1"/>
        <v>2.566010487891445</v>
      </c>
      <c r="G48" s="24">
        <v>15994.294</v>
      </c>
      <c r="H48" s="26">
        <f t="shared" si="2"/>
        <v>15.037778503818371</v>
      </c>
    </row>
    <row r="49" spans="1:8" ht="15" customHeight="1">
      <c r="A49" s="22">
        <v>1992</v>
      </c>
      <c r="B49" s="23">
        <f t="shared" si="3"/>
        <v>107504.61</v>
      </c>
      <c r="C49" s="24">
        <v>90682.452</v>
      </c>
      <c r="D49" s="25">
        <f t="shared" si="0"/>
        <v>84.35215196818072</v>
      </c>
      <c r="E49" s="24">
        <v>1173.828</v>
      </c>
      <c r="F49" s="25">
        <f t="shared" si="1"/>
        <v>1.0918861991127637</v>
      </c>
      <c r="G49" s="24">
        <v>15648.33</v>
      </c>
      <c r="H49" s="26">
        <f t="shared" si="2"/>
        <v>14.555961832706522</v>
      </c>
    </row>
    <row r="50" spans="1:8" ht="15" customHeight="1">
      <c r="A50" s="22">
        <v>1993</v>
      </c>
      <c r="B50" s="23">
        <f t="shared" si="3"/>
        <v>102095.69200000001</v>
      </c>
      <c r="C50" s="24">
        <v>85116.651</v>
      </c>
      <c r="D50" s="25">
        <f t="shared" si="0"/>
        <v>83.36948340582283</v>
      </c>
      <c r="E50" s="24">
        <v>1145.975</v>
      </c>
      <c r="F50" s="25">
        <f t="shared" si="1"/>
        <v>1.122451866039558</v>
      </c>
      <c r="G50" s="24">
        <v>15833.066</v>
      </c>
      <c r="H50" s="26">
        <f t="shared" si="2"/>
        <v>15.508064728137597</v>
      </c>
    </row>
    <row r="51" spans="1:8" ht="15" customHeight="1">
      <c r="A51" s="22">
        <v>1994</v>
      </c>
      <c r="B51" s="23">
        <v>101361.95</v>
      </c>
      <c r="C51" s="24">
        <v>86027.328</v>
      </c>
      <c r="D51" s="25">
        <f t="shared" si="0"/>
        <v>84.87142167253096</v>
      </c>
      <c r="E51" s="24">
        <v>953.137</v>
      </c>
      <c r="F51" s="25">
        <f t="shared" si="1"/>
        <v>0.9403301732060206</v>
      </c>
      <c r="G51" s="24">
        <v>14381.485</v>
      </c>
      <c r="H51" s="26">
        <f t="shared" si="2"/>
        <v>14.188248154263015</v>
      </c>
    </row>
    <row r="52" spans="1:8" ht="15" customHeight="1">
      <c r="A52" s="22">
        <v>1995</v>
      </c>
      <c r="B52" s="23">
        <v>100184.486</v>
      </c>
      <c r="C52" s="24">
        <v>85737.314</v>
      </c>
      <c r="D52" s="25">
        <f t="shared" si="0"/>
        <v>85.57943192921107</v>
      </c>
      <c r="E52" s="24">
        <v>843.395</v>
      </c>
      <c r="F52" s="25">
        <f t="shared" si="1"/>
        <v>0.841841919516361</v>
      </c>
      <c r="G52" s="24">
        <v>13603.777</v>
      </c>
      <c r="H52" s="26">
        <f t="shared" si="2"/>
        <v>13.578726151272562</v>
      </c>
    </row>
    <row r="53" spans="1:8" ht="15" customHeight="1">
      <c r="A53" s="22">
        <v>1996</v>
      </c>
      <c r="B53" s="23">
        <v>102778.528</v>
      </c>
      <c r="C53" s="24">
        <v>88572.212</v>
      </c>
      <c r="D53" s="25">
        <f t="shared" si="0"/>
        <v>86.1777393815175</v>
      </c>
      <c r="E53" s="24">
        <v>827.685</v>
      </c>
      <c r="F53" s="25">
        <f t="shared" si="1"/>
        <v>0.8053092568128627</v>
      </c>
      <c r="G53" s="24">
        <v>13378.631</v>
      </c>
      <c r="H53" s="26">
        <f t="shared" si="2"/>
        <v>13.016951361669626</v>
      </c>
    </row>
    <row r="54" spans="1:8" ht="15" customHeight="1">
      <c r="A54" s="22">
        <v>1997</v>
      </c>
      <c r="B54" s="23">
        <v>99178.586</v>
      </c>
      <c r="C54" s="24">
        <v>85950.517</v>
      </c>
      <c r="D54" s="25">
        <f t="shared" si="0"/>
        <v>86.66237387171462</v>
      </c>
      <c r="E54" s="24">
        <v>809.058</v>
      </c>
      <c r="F54" s="25">
        <f t="shared" si="1"/>
        <v>0.8157587566332112</v>
      </c>
      <c r="G54" s="24">
        <v>12419.011</v>
      </c>
      <c r="H54" s="26">
        <f t="shared" si="2"/>
        <v>12.521867371652185</v>
      </c>
    </row>
    <row r="55" spans="1:8" ht="15" customHeight="1">
      <c r="A55" s="22">
        <v>1998</v>
      </c>
      <c r="B55" s="23">
        <v>97406.344</v>
      </c>
      <c r="C55" s="24">
        <v>85439.46</v>
      </c>
      <c r="D55" s="25">
        <f t="shared" si="0"/>
        <v>87.71447165700009</v>
      </c>
      <c r="E55" s="24">
        <v>774.819</v>
      </c>
      <c r="F55" s="25">
        <f t="shared" si="1"/>
        <v>0.7954502429533747</v>
      </c>
      <c r="G55" s="24">
        <v>11192.065</v>
      </c>
      <c r="H55" s="26">
        <f t="shared" si="2"/>
        <v>11.490078100046544</v>
      </c>
    </row>
    <row r="56" spans="1:8" ht="15" customHeight="1">
      <c r="A56" s="22">
        <v>1999</v>
      </c>
      <c r="B56" s="23">
        <v>91906.457</v>
      </c>
      <c r="C56" s="24">
        <v>80607.725</v>
      </c>
      <c r="D56" s="25">
        <f aca="true" t="shared" si="4" ref="D56:D61">SUM(C56*100/B56)</f>
        <v>87.70626964762663</v>
      </c>
      <c r="E56" s="24">
        <v>716.371</v>
      </c>
      <c r="F56" s="25">
        <f aca="true" t="shared" si="5" ref="F56:F61">SUM(E56*100/B56)</f>
        <v>0.779456659938485</v>
      </c>
      <c r="G56" s="24">
        <v>10582.361</v>
      </c>
      <c r="H56" s="26">
        <f aca="true" t="shared" si="6" ref="H56:H61">SUM(G56*100/B56)</f>
        <v>11.514273692434909</v>
      </c>
    </row>
    <row r="57" spans="1:8" ht="15" customHeight="1">
      <c r="A57" s="22">
        <v>2000</v>
      </c>
      <c r="B57" s="23">
        <v>91897.73</v>
      </c>
      <c r="C57" s="24">
        <v>81000.092</v>
      </c>
      <c r="D57" s="25">
        <f t="shared" si="4"/>
        <v>88.14155910053492</v>
      </c>
      <c r="E57" s="24">
        <v>436.844</v>
      </c>
      <c r="F57" s="25">
        <f t="shared" si="5"/>
        <v>0.4753588581567793</v>
      </c>
      <c r="G57" s="24">
        <v>10460.794</v>
      </c>
      <c r="H57" s="26">
        <f t="shared" si="6"/>
        <v>11.383082041308311</v>
      </c>
    </row>
    <row r="58" spans="1:8" ht="15" customHeight="1">
      <c r="A58" s="22">
        <v>2001</v>
      </c>
      <c r="B58" s="23">
        <v>94348.679</v>
      </c>
      <c r="C58" s="24">
        <v>83765.266</v>
      </c>
      <c r="D58" s="25">
        <f t="shared" si="4"/>
        <v>88.78265905556559</v>
      </c>
      <c r="E58" s="24">
        <v>223.437</v>
      </c>
      <c r="F58" s="25">
        <f t="shared" si="5"/>
        <v>0.23682048584909174</v>
      </c>
      <c r="G58" s="24">
        <v>10359.976</v>
      </c>
      <c r="H58" s="26">
        <f t="shared" si="6"/>
        <v>10.98052045858533</v>
      </c>
    </row>
    <row r="59" spans="1:8" ht="15" customHeight="1">
      <c r="A59" s="22">
        <v>2002</v>
      </c>
      <c r="B59" s="23">
        <v>99394.417</v>
      </c>
      <c r="C59" s="24">
        <v>88845.203</v>
      </c>
      <c r="D59" s="25">
        <f t="shared" si="4"/>
        <v>89.38651252413905</v>
      </c>
      <c r="E59" s="24">
        <v>223.755</v>
      </c>
      <c r="F59" s="25">
        <f t="shared" si="5"/>
        <v>0.22511827802159148</v>
      </c>
      <c r="G59" s="24">
        <v>10325.459</v>
      </c>
      <c r="H59" s="26">
        <f t="shared" si="6"/>
        <v>10.388369197839351</v>
      </c>
    </row>
    <row r="60" spans="1:8" ht="15" customHeight="1">
      <c r="A60" s="22">
        <v>2003</v>
      </c>
      <c r="B60" s="23">
        <v>97479.456</v>
      </c>
      <c r="C60" s="24">
        <v>87327.543</v>
      </c>
      <c r="D60" s="25">
        <f t="shared" si="4"/>
        <v>89.5855871415614</v>
      </c>
      <c r="E60" s="24">
        <v>254.652</v>
      </c>
      <c r="F60" s="25">
        <f t="shared" si="5"/>
        <v>0.2612365830190927</v>
      </c>
      <c r="G60" s="24">
        <v>9897.261</v>
      </c>
      <c r="H60" s="26">
        <f t="shared" si="6"/>
        <v>10.15317627541951</v>
      </c>
    </row>
    <row r="61" spans="1:8" ht="15" customHeight="1">
      <c r="A61" s="22">
        <v>2004</v>
      </c>
      <c r="B61" s="23">
        <v>100286.05</v>
      </c>
      <c r="C61" s="24">
        <v>89535.456</v>
      </c>
      <c r="D61" s="25">
        <f t="shared" si="4"/>
        <v>89.28007035873884</v>
      </c>
      <c r="E61" s="24">
        <v>347.424</v>
      </c>
      <c r="F61" s="25">
        <f t="shared" si="5"/>
        <v>0.34643302832248346</v>
      </c>
      <c r="G61" s="24">
        <v>10403.17</v>
      </c>
      <c r="H61" s="26">
        <f t="shared" si="6"/>
        <v>10.37349661293869</v>
      </c>
    </row>
    <row r="62" spans="1:8" ht="15" customHeight="1">
      <c r="A62" s="22">
        <v>2005</v>
      </c>
      <c r="B62" s="23">
        <v>97287.61</v>
      </c>
      <c r="C62" s="24">
        <v>86414.881</v>
      </c>
      <c r="D62" s="25">
        <f aca="true" t="shared" si="7" ref="D62:D67">SUM(C62*100/B62)</f>
        <v>88.82413803772134</v>
      </c>
      <c r="E62" s="24">
        <v>311.85</v>
      </c>
      <c r="F62" s="25">
        <f aca="true" t="shared" si="8" ref="F62:F67">SUM(E62*100/B62)</f>
        <v>0.32054441464848404</v>
      </c>
      <c r="G62" s="24">
        <v>10560.879</v>
      </c>
      <c r="H62" s="26">
        <f aca="true" t="shared" si="9" ref="H62:H67">SUM(G62*100/B62)</f>
        <v>10.855317547630166</v>
      </c>
    </row>
    <row r="63" spans="1:8" ht="15" customHeight="1">
      <c r="A63" s="22">
        <v>2006</v>
      </c>
      <c r="B63" s="23">
        <v>96177.759</v>
      </c>
      <c r="C63" s="24">
        <v>85119.003</v>
      </c>
      <c r="D63" s="25">
        <f t="shared" si="7"/>
        <v>88.50175330036541</v>
      </c>
      <c r="E63" s="24">
        <v>292.872</v>
      </c>
      <c r="F63" s="25">
        <f t="shared" si="8"/>
        <v>0.30451115002585993</v>
      </c>
      <c r="G63" s="24">
        <v>10765.884</v>
      </c>
      <c r="H63" s="26">
        <f t="shared" si="9"/>
        <v>11.193735549608718</v>
      </c>
    </row>
    <row r="64" spans="1:8" ht="15" customHeight="1">
      <c r="A64" s="22">
        <v>2007</v>
      </c>
      <c r="B64" s="23">
        <v>99751.531</v>
      </c>
      <c r="C64" s="24">
        <v>88603.411</v>
      </c>
      <c r="D64" s="25">
        <f t="shared" si="7"/>
        <v>88.82411138130801</v>
      </c>
      <c r="E64" s="24">
        <v>329.045</v>
      </c>
      <c r="F64" s="25">
        <f t="shared" si="8"/>
        <v>0.3298646113010536</v>
      </c>
      <c r="G64" s="24">
        <v>10819.075</v>
      </c>
      <c r="H64" s="26">
        <f t="shared" si="9"/>
        <v>10.846024007390923</v>
      </c>
    </row>
    <row r="65" spans="1:8" ht="15" customHeight="1">
      <c r="A65" s="22">
        <v>2008</v>
      </c>
      <c r="B65" s="23">
        <v>95777.699</v>
      </c>
      <c r="C65" s="24">
        <v>84605.417</v>
      </c>
      <c r="D65" s="25">
        <f t="shared" si="7"/>
        <v>88.33519481398274</v>
      </c>
      <c r="E65" s="24">
        <v>213.586</v>
      </c>
      <c r="F65" s="25">
        <f t="shared" si="8"/>
        <v>0.22300180755021065</v>
      </c>
      <c r="G65" s="24">
        <v>10970.946</v>
      </c>
      <c r="H65" s="26">
        <f t="shared" si="9"/>
        <v>11.454593412188784</v>
      </c>
    </row>
    <row r="66" spans="1:8" ht="15" customHeight="1">
      <c r="A66" s="22">
        <v>2009</v>
      </c>
      <c r="B66" s="23">
        <v>92012.863</v>
      </c>
      <c r="C66" s="24">
        <v>81968.477</v>
      </c>
      <c r="D66" s="25">
        <f t="shared" si="7"/>
        <v>89.0837153931402</v>
      </c>
      <c r="E66" s="24">
        <v>186.571</v>
      </c>
      <c r="F66" s="25">
        <f t="shared" si="8"/>
        <v>0.20276621541490344</v>
      </c>
      <c r="G66" s="24">
        <v>9853.816</v>
      </c>
      <c r="H66" s="26">
        <f t="shared" si="9"/>
        <v>10.709172259969783</v>
      </c>
    </row>
    <row r="67" spans="1:8" ht="15" customHeight="1">
      <c r="A67" s="22">
        <v>2010</v>
      </c>
      <c r="B67" s="23">
        <v>90741.557</v>
      </c>
      <c r="C67" s="24">
        <v>80106.48</v>
      </c>
      <c r="D67" s="25">
        <f t="shared" si="7"/>
        <v>88.27981649025485</v>
      </c>
      <c r="E67" s="24">
        <v>221.84</v>
      </c>
      <c r="F67" s="25">
        <f t="shared" si="8"/>
        <v>0.24447453552069864</v>
      </c>
      <c r="G67" s="24">
        <v>10410.237</v>
      </c>
      <c r="H67" s="26">
        <f t="shared" si="9"/>
        <v>11.472402881515466</v>
      </c>
    </row>
    <row r="68" spans="1:8" ht="15" customHeight="1">
      <c r="A68" s="22">
        <v>2011</v>
      </c>
      <c r="B68" s="23">
        <v>95644.453</v>
      </c>
      <c r="C68" s="24">
        <v>83957.34</v>
      </c>
      <c r="D68" s="25">
        <f aca="true" t="shared" si="10" ref="D68:D74">SUM(C68*100/B68)</f>
        <v>87.78066826311402</v>
      </c>
      <c r="E68" s="24">
        <v>286.415</v>
      </c>
      <c r="F68" s="25">
        <f aca="true" t="shared" si="11" ref="F68:F74">SUM(E68*100/B68)</f>
        <v>0.2994580354806358</v>
      </c>
      <c r="G68" s="24">
        <v>11403.699</v>
      </c>
      <c r="H68" s="26">
        <f aca="true" t="shared" si="12" ref="H68:H74">SUM(G68*100/B68)</f>
        <v>11.923011363764088</v>
      </c>
    </row>
    <row r="69" spans="1:8" ht="15" customHeight="1">
      <c r="A69" s="22">
        <v>2012</v>
      </c>
      <c r="B69" s="53">
        <v>101739</v>
      </c>
      <c r="C69" s="54">
        <v>89754</v>
      </c>
      <c r="D69" s="55">
        <f t="shared" si="10"/>
        <v>88.21985669212397</v>
      </c>
      <c r="E69" s="54">
        <v>318</v>
      </c>
      <c r="F69" s="55">
        <f t="shared" si="11"/>
        <v>0.3125645032878247</v>
      </c>
      <c r="G69" s="54">
        <v>11667</v>
      </c>
      <c r="H69" s="56">
        <f t="shared" si="12"/>
        <v>11.46757880458821</v>
      </c>
    </row>
    <row r="70" spans="1:10" ht="15" customHeight="1">
      <c r="A70" s="22">
        <v>2013</v>
      </c>
      <c r="B70" s="53">
        <v>98616.217</v>
      </c>
      <c r="C70" s="54">
        <v>86196.061</v>
      </c>
      <c r="D70" s="55">
        <f t="shared" si="10"/>
        <v>87.40556434039647</v>
      </c>
      <c r="E70" s="54">
        <v>328.127</v>
      </c>
      <c r="F70" s="55">
        <f t="shared" si="11"/>
        <v>0.33273127887272336</v>
      </c>
      <c r="G70" s="54">
        <v>12089.026</v>
      </c>
      <c r="H70" s="56">
        <f t="shared" si="12"/>
        <v>12.258659242627408</v>
      </c>
      <c r="J70" s="57"/>
    </row>
    <row r="71" spans="1:10" ht="15" customHeight="1">
      <c r="A71" s="22">
        <v>2014</v>
      </c>
      <c r="B71" s="53">
        <v>93597.883</v>
      </c>
      <c r="C71" s="54">
        <v>81651.881</v>
      </c>
      <c r="D71" s="55">
        <f t="shared" si="10"/>
        <v>87.23688868048436</v>
      </c>
      <c r="E71" s="54">
        <v>320.499</v>
      </c>
      <c r="F71" s="55">
        <f t="shared" si="11"/>
        <v>0.3424212062574108</v>
      </c>
      <c r="G71" s="54">
        <v>11627.002</v>
      </c>
      <c r="H71" s="56">
        <f t="shared" si="12"/>
        <v>12.422291645207402</v>
      </c>
      <c r="J71" s="57"/>
    </row>
    <row r="72" spans="1:10" ht="15" customHeight="1">
      <c r="A72" s="22">
        <v>2015</v>
      </c>
      <c r="B72" s="53">
        <v>95214.452</v>
      </c>
      <c r="C72" s="54">
        <v>83506.547</v>
      </c>
      <c r="D72" s="55">
        <f t="shared" si="10"/>
        <v>87.70364713121491</v>
      </c>
      <c r="E72" s="54">
        <v>299.255</v>
      </c>
      <c r="F72" s="55">
        <f t="shared" si="11"/>
        <v>0.3142957751833724</v>
      </c>
      <c r="G72" s="54">
        <v>11413.15</v>
      </c>
      <c r="H72" s="56">
        <f t="shared" si="12"/>
        <v>11.98678326689314</v>
      </c>
      <c r="J72" s="57"/>
    </row>
    <row r="73" spans="1:10" ht="15" customHeight="1">
      <c r="A73" s="22">
        <v>2016</v>
      </c>
      <c r="B73" s="53">
        <v>90450</v>
      </c>
      <c r="C73" s="54">
        <v>79686</v>
      </c>
      <c r="D73" s="55">
        <f>SUM(C73*100/B73)</f>
        <v>88.09950248756219</v>
      </c>
      <c r="E73" s="54">
        <v>282</v>
      </c>
      <c r="F73" s="55">
        <f>SUM(E73*100/B73)</f>
        <v>0.3117744610281924</v>
      </c>
      <c r="G73" s="54">
        <v>10482.811</v>
      </c>
      <c r="H73" s="56">
        <f>SUM(G73*100/B73)</f>
        <v>11.589619679380872</v>
      </c>
      <c r="J73" s="57"/>
    </row>
    <row r="74" spans="1:10" ht="15" customHeight="1">
      <c r="A74" s="22">
        <v>2017</v>
      </c>
      <c r="B74" s="53">
        <v>91248.934</v>
      </c>
      <c r="C74" s="54">
        <v>79326.335</v>
      </c>
      <c r="D74" s="55">
        <f t="shared" si="10"/>
        <v>86.93398544250392</v>
      </c>
      <c r="E74" s="54">
        <v>194.034</v>
      </c>
      <c r="F74" s="55">
        <f t="shared" si="11"/>
        <v>0.21264248413028036</v>
      </c>
      <c r="G74" s="54">
        <v>11629.4</v>
      </c>
      <c r="H74" s="56">
        <f t="shared" si="12"/>
        <v>12.74469683119805</v>
      </c>
      <c r="J74" s="57"/>
    </row>
    <row r="75" spans="1:10" ht="15" customHeight="1">
      <c r="A75" s="22">
        <v>2018</v>
      </c>
      <c r="B75" s="53">
        <v>86330.091</v>
      </c>
      <c r="C75" s="54">
        <v>74245.688</v>
      </c>
      <c r="D75" s="55">
        <f>SUM(C75*100/B75)</f>
        <v>86.00209630266693</v>
      </c>
      <c r="E75" s="54">
        <v>194.668</v>
      </c>
      <c r="F75" s="55">
        <f>SUM(E75*100/B75)</f>
        <v>0.2254926384822182</v>
      </c>
      <c r="G75" s="54">
        <v>11858.139</v>
      </c>
      <c r="H75" s="56">
        <f>SUM(G75*100/B75)</f>
        <v>13.735812000939509</v>
      </c>
      <c r="J75" s="57"/>
    </row>
    <row r="76" spans="1:10" ht="15" customHeight="1">
      <c r="A76" s="22">
        <v>2019</v>
      </c>
      <c r="B76" s="53">
        <v>64806.989</v>
      </c>
      <c r="C76" s="54">
        <v>53876.744</v>
      </c>
      <c r="D76" s="55">
        <f>SUM(C76*100/B76)</f>
        <v>83.13415702741565</v>
      </c>
      <c r="E76" s="54">
        <v>188.611</v>
      </c>
      <c r="F76" s="55">
        <f>SUM(E76*100/B76)</f>
        <v>0.2910349684661325</v>
      </c>
      <c r="G76" s="54">
        <v>10740.124</v>
      </c>
      <c r="H76" s="56">
        <f>SUM(G76*100/B76)</f>
        <v>16.57247800850615</v>
      </c>
      <c r="J76" s="57"/>
    </row>
    <row r="77" spans="1:10" ht="15" customHeight="1">
      <c r="A77" s="22">
        <v>2020</v>
      </c>
      <c r="B77" s="53">
        <v>51364.536</v>
      </c>
      <c r="C77" s="54">
        <v>41834.193</v>
      </c>
      <c r="D77" s="55">
        <f>SUM(C77*100/B77)</f>
        <v>81.44567489132969</v>
      </c>
      <c r="E77" s="54">
        <v>193.492</v>
      </c>
      <c r="F77" s="55">
        <f>SUM(E77*100/B77)</f>
        <v>0.37670349051727053</v>
      </c>
      <c r="G77" s="54">
        <v>9335.351</v>
      </c>
      <c r="H77" s="56">
        <f>SUM(G77*100/B77)</f>
        <v>18.17470131531997</v>
      </c>
      <c r="J77" s="57"/>
    </row>
    <row r="78" spans="1:10" ht="15" customHeight="1">
      <c r="A78" s="22">
        <v>2021</v>
      </c>
      <c r="B78" s="53">
        <v>62584.3409</v>
      </c>
      <c r="C78" s="54">
        <v>53243.465285</v>
      </c>
      <c r="D78" s="55">
        <f>SUM(C78*100/B78)</f>
        <v>85.07473997381348</v>
      </c>
      <c r="E78" s="54">
        <v>197.651</v>
      </c>
      <c r="F78" s="55">
        <f>SUM(E78*100/B78)</f>
        <v>0.3158154214898826</v>
      </c>
      <c r="G78" s="54">
        <v>9141.724</v>
      </c>
      <c r="H78" s="56">
        <f>SUM(G78*100/B78)</f>
        <v>14.607046856348694</v>
      </c>
      <c r="J78" s="57"/>
    </row>
    <row r="79" spans="1:8" ht="6" customHeight="1">
      <c r="A79" s="27"/>
      <c r="H79" s="28"/>
    </row>
    <row r="80" spans="1:8" ht="9.75" customHeight="1" thickBot="1">
      <c r="A80" s="29"/>
      <c r="B80" s="30"/>
      <c r="C80" s="30"/>
      <c r="D80" s="30"/>
      <c r="E80" s="30"/>
      <c r="F80" s="30"/>
      <c r="G80" s="30"/>
      <c r="H80" s="31"/>
    </row>
    <row r="81" ht="18.75" customHeight="1"/>
  </sheetData>
  <sheetProtection/>
  <printOptions horizontalCentered="1"/>
  <pageMargins left="0.3937007874015748" right="0.2755905511811024" top="0.6692913385826772" bottom="0.8661417322834646" header="0.35433070866141736" footer="0.4724409448818898"/>
  <pageSetup fitToHeight="1" fitToWidth="1" horizontalDpi="600" verticalDpi="600" orientation="portrait" paperSize="9" scale="64" r:id="rId1"/>
  <headerFooter alignWithMargins="0">
    <oddFooter>&amp;L&amp;"Arial,Standard"&amp;11Übersichten/Zeitreihen/Internet/&amp;F/&amp;A&amp;R&amp;"Arial,Standard"&amp;11Statistik der Kohlenwirtschaft e. V., Bergheim&amp;"MS Sans Serif,Standard"&amp;10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DEBRIV</dc:creator>
  <cp:keywords/>
  <dc:description/>
  <cp:lastModifiedBy>Saritzoglou</cp:lastModifiedBy>
  <cp:lastPrinted>2017-07-20T12:06:30Z</cp:lastPrinted>
  <dcterms:created xsi:type="dcterms:W3CDTF">2017-07-19T08:35:35Z</dcterms:created>
  <dcterms:modified xsi:type="dcterms:W3CDTF">2022-08-05T09:31:00Z</dcterms:modified>
  <cp:category/>
  <cp:version/>
  <cp:contentType/>
  <cp:contentStatus/>
</cp:coreProperties>
</file>