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10" activeTab="0"/>
  </bookViews>
  <sheets>
    <sheet name="ABSATZ-1" sheetId="1" r:id="rId1"/>
  </sheets>
  <definedNames>
    <definedName name="_xlnm.Print_Area" localSheetId="0">'ABSATZ-1'!$A$1:$J$130</definedName>
  </definedNames>
  <calcPr fullCalcOnLoad="1"/>
</workbook>
</file>

<file path=xl/sharedStrings.xml><?xml version="1.0" encoding="utf-8"?>
<sst xmlns="http://schemas.openxmlformats.org/spreadsheetml/2006/main" count="62" uniqueCount="50">
  <si>
    <t>Jahr</t>
  </si>
  <si>
    <t>Allgemeine</t>
  </si>
  <si>
    <t>Chemische</t>
  </si>
  <si>
    <t>Steine</t>
  </si>
  <si>
    <t>Zellstoff</t>
  </si>
  <si>
    <t>Sonst.</t>
  </si>
  <si>
    <t>Gesamt-</t>
  </si>
  <si>
    <t>Elektrizitäts-</t>
  </si>
  <si>
    <t>Industrie</t>
  </si>
  <si>
    <t>und</t>
  </si>
  <si>
    <t>Papier</t>
  </si>
  <si>
    <t>Inlands-</t>
  </si>
  <si>
    <t>Ausfuhr</t>
  </si>
  <si>
    <t>absatz</t>
  </si>
  <si>
    <t>versorgung</t>
  </si>
  <si>
    <t>Erden</t>
  </si>
  <si>
    <t>Pappe</t>
  </si>
  <si>
    <t>davon aus den alten Bundesländern</t>
  </si>
  <si>
    <t>davon aus den neuen Bundesländern</t>
  </si>
  <si>
    <t>Glas,</t>
  </si>
  <si>
    <t>Keramik,</t>
  </si>
  <si>
    <t>Steinverarb.</t>
  </si>
  <si>
    <t>Absatz von Braunkohle aus inländischem Aufkommen</t>
  </si>
  <si>
    <t xml:space="preserve">   537 *</t>
  </si>
  <si>
    <t xml:space="preserve">   510 *</t>
  </si>
  <si>
    <t xml:space="preserve">   527 *</t>
  </si>
  <si>
    <t xml:space="preserve">   239 *</t>
  </si>
  <si>
    <t>B r a u n k o h l e 1</t>
  </si>
  <si>
    <t>Staubkohle, Trockenbraunkohle und Wirbelschichtkohle 1</t>
  </si>
  <si>
    <t>1 bis 1990 nur alte Bundesländer</t>
  </si>
  <si>
    <t>..</t>
  </si>
  <si>
    <t>Genußmittel</t>
  </si>
  <si>
    <t>Ernährungs-/</t>
  </si>
  <si>
    <t xml:space="preserve"> - 1 000 t - </t>
  </si>
  <si>
    <t>2 einschl. Glas, Keramik, Steinverarbeitung</t>
  </si>
  <si>
    <t>1125 ²</t>
  </si>
  <si>
    <t>1150 ²</t>
  </si>
  <si>
    <t>1233 ²</t>
  </si>
  <si>
    <t>1431 ²</t>
  </si>
  <si>
    <t>1417 ²</t>
  </si>
  <si>
    <t>1801 ²</t>
  </si>
  <si>
    <t>1875 ²</t>
  </si>
  <si>
    <t>1891 ²</t>
  </si>
  <si>
    <t>2041 ²</t>
  </si>
  <si>
    <t xml:space="preserve">   537 ²</t>
  </si>
  <si>
    <t xml:space="preserve">   510 ²</t>
  </si>
  <si>
    <t xml:space="preserve">   527 ²</t>
  </si>
  <si>
    <t xml:space="preserve">   239 ²</t>
  </si>
  <si>
    <t>1427 ²</t>
  </si>
  <si>
    <t>Statistik der Kohlenwirtschaft e.V.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</si>
</sst>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\ \ \ \ \ \ \ \ "/>
    <numFmt numFmtId="167" formatCode="#,##0\ \ ;;&quot;-&quot;\ \ "/>
  </numFmts>
  <fonts count="42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30"/>
      <name val="Helv"/>
      <family val="0"/>
    </font>
    <font>
      <b/>
      <sz val="20"/>
      <name val="Helv"/>
      <family val="0"/>
    </font>
    <font>
      <b/>
      <sz val="14"/>
      <name val="Helv"/>
      <family val="0"/>
    </font>
    <font>
      <sz val="18"/>
      <name val="Helv"/>
      <family val="0"/>
    </font>
    <font>
      <strike/>
      <sz val="10"/>
      <name val="Helv"/>
      <family val="0"/>
    </font>
    <font>
      <sz val="20"/>
      <name val="Helv"/>
      <family val="0"/>
    </font>
    <font>
      <sz val="2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9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166" fontId="5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/>
    </xf>
    <xf numFmtId="167" fontId="4" fillId="0" borderId="0" xfId="0" applyNumberFormat="1" applyFont="1" applyAlignment="1">
      <alignment horizontal="centerContinuous"/>
    </xf>
    <xf numFmtId="167" fontId="4" fillId="0" borderId="10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Continuous"/>
    </xf>
    <xf numFmtId="166" fontId="3" fillId="0" borderId="12" xfId="0" applyNumberFormat="1" applyFont="1" applyBorder="1" applyAlignment="1">
      <alignment horizontal="centerContinuous"/>
    </xf>
    <xf numFmtId="166" fontId="3" fillId="0" borderId="13" xfId="0" applyNumberFormat="1" applyFont="1" applyBorder="1" applyAlignment="1">
      <alignment horizontal="centerContinuous"/>
    </xf>
    <xf numFmtId="166" fontId="2" fillId="0" borderId="14" xfId="0" applyNumberFormat="1" applyFont="1" applyBorder="1" applyAlignment="1">
      <alignment horizontal="centerContinuous" vertical="top"/>
    </xf>
    <xf numFmtId="166" fontId="2" fillId="0" borderId="15" xfId="0" applyNumberFormat="1" applyFont="1" applyBorder="1" applyAlignment="1">
      <alignment horizontal="centerContinuous" vertical="top"/>
    </xf>
    <xf numFmtId="0" fontId="2" fillId="0" borderId="0" xfId="0" applyFont="1" applyAlignment="1">
      <alignment vertical="top"/>
    </xf>
    <xf numFmtId="0" fontId="8" fillId="0" borderId="16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/>
    </xf>
    <xf numFmtId="167" fontId="6" fillId="0" borderId="0" xfId="0" applyNumberFormat="1" applyFont="1" applyAlignment="1">
      <alignment horizontal="centerContinuous"/>
    </xf>
    <xf numFmtId="167" fontId="8" fillId="0" borderId="0" xfId="0" applyNumberFormat="1" applyFont="1" applyAlignment="1">
      <alignment horizontal="centerContinuous"/>
    </xf>
    <xf numFmtId="167" fontId="6" fillId="0" borderId="10" xfId="0" applyNumberFormat="1" applyFont="1" applyBorder="1" applyAlignment="1">
      <alignment horizontal="centerContinuous"/>
    </xf>
    <xf numFmtId="167" fontId="8" fillId="0" borderId="10" xfId="0" applyNumberFormat="1" applyFont="1" applyBorder="1" applyAlignment="1">
      <alignment horizontal="center"/>
    </xf>
    <xf numFmtId="167" fontId="8" fillId="33" borderId="10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166" fontId="0" fillId="0" borderId="23" xfId="0" applyNumberFormat="1" applyBorder="1" applyAlignment="1">
      <alignment/>
    </xf>
    <xf numFmtId="167" fontId="4" fillId="0" borderId="23" xfId="0" applyNumberFormat="1" applyFont="1" applyBorder="1" applyAlignment="1">
      <alignment/>
    </xf>
    <xf numFmtId="0" fontId="4" fillId="0" borderId="11" xfId="0" applyFont="1" applyBorder="1" applyAlignment="1">
      <alignment/>
    </xf>
    <xf numFmtId="166" fontId="4" fillId="0" borderId="17" xfId="0" applyNumberFormat="1" applyFont="1" applyBorder="1" applyAlignment="1">
      <alignment horizontal="centerContinuous"/>
    </xf>
    <xf numFmtId="166" fontId="4" fillId="0" borderId="12" xfId="0" applyNumberFormat="1" applyFont="1" applyBorder="1" applyAlignment="1">
      <alignment horizontal="centerContinuous"/>
    </xf>
    <xf numFmtId="166" fontId="4" fillId="0" borderId="18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7" fontId="8" fillId="0" borderId="20" xfId="0" applyNumberFormat="1" applyFont="1" applyBorder="1" applyAlignment="1">
      <alignment/>
    </xf>
    <xf numFmtId="167" fontId="8" fillId="0" borderId="23" xfId="0" applyNumberFormat="1" applyFont="1" applyBorder="1" applyAlignment="1">
      <alignment horizontal="centerContinuous"/>
    </xf>
    <xf numFmtId="167" fontId="4" fillId="0" borderId="23" xfId="0" applyNumberFormat="1" applyFont="1" applyBorder="1" applyAlignment="1">
      <alignment horizontal="centerContinuous"/>
    </xf>
    <xf numFmtId="0" fontId="0" fillId="0" borderId="16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="50" zoomScaleNormal="50" workbookViewId="0" topLeftCell="A2">
      <pane ySplit="1700" topLeftCell="A113" activePane="bottomLeft" state="split"/>
      <selection pane="topLeft" activeCell="G1" sqref="G1:J1"/>
      <selection pane="bottomLeft" activeCell="N121" sqref="N121"/>
    </sheetView>
  </sheetViews>
  <sheetFormatPr defaultColWidth="11.421875" defaultRowHeight="12.75"/>
  <cols>
    <col min="1" max="1" width="12.57421875" style="0" customWidth="1"/>
    <col min="2" max="10" width="20.7109375" style="3" customWidth="1"/>
  </cols>
  <sheetData>
    <row r="1" spans="7:10" ht="25.5" thickBot="1">
      <c r="G1" s="49" t="s">
        <v>49</v>
      </c>
      <c r="H1" s="49"/>
      <c r="I1" s="49"/>
      <c r="J1" s="49"/>
    </row>
    <row r="2" spans="1:10" s="1" customFormat="1" ht="34.5" customHeight="1">
      <c r="A2" s="12" t="s">
        <v>22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s="17" customFormat="1" ht="42" customHeight="1" thickBot="1">
      <c r="A3" s="18" t="s">
        <v>33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s="8" customFormat="1" ht="21" customHeight="1">
      <c r="A4" s="19" t="s">
        <v>0</v>
      </c>
      <c r="B4" s="20" t="s">
        <v>1</v>
      </c>
      <c r="C4" s="20" t="s">
        <v>19</v>
      </c>
      <c r="D4" s="20" t="s">
        <v>2</v>
      </c>
      <c r="E4" s="20" t="s">
        <v>3</v>
      </c>
      <c r="F4" s="20" t="s">
        <v>4</v>
      </c>
      <c r="G4" s="20" t="s">
        <v>32</v>
      </c>
      <c r="H4" s="20" t="s">
        <v>5</v>
      </c>
      <c r="I4" s="20"/>
      <c r="J4" s="21" t="s">
        <v>6</v>
      </c>
    </row>
    <row r="5" spans="1:10" s="8" customFormat="1" ht="21" customHeight="1">
      <c r="A5" s="22"/>
      <c r="B5" s="4" t="s">
        <v>7</v>
      </c>
      <c r="C5" s="4" t="s">
        <v>20</v>
      </c>
      <c r="D5" s="4" t="s">
        <v>8</v>
      </c>
      <c r="E5" s="4" t="s">
        <v>9</v>
      </c>
      <c r="F5" s="4" t="s">
        <v>10</v>
      </c>
      <c r="G5" s="4" t="s">
        <v>31</v>
      </c>
      <c r="H5" s="4" t="s">
        <v>11</v>
      </c>
      <c r="I5" s="4" t="s">
        <v>12</v>
      </c>
      <c r="J5" s="23" t="s">
        <v>13</v>
      </c>
    </row>
    <row r="6" spans="1:10" s="8" customFormat="1" ht="21" customHeight="1" thickBot="1">
      <c r="A6" s="24"/>
      <c r="B6" s="25" t="s">
        <v>14</v>
      </c>
      <c r="C6" s="25" t="s">
        <v>21</v>
      </c>
      <c r="D6" s="25"/>
      <c r="E6" s="25" t="s">
        <v>15</v>
      </c>
      <c r="F6" s="25" t="s">
        <v>16</v>
      </c>
      <c r="G6" s="25"/>
      <c r="H6" s="25" t="s">
        <v>13</v>
      </c>
      <c r="I6" s="25"/>
      <c r="J6" s="26"/>
    </row>
    <row r="7" spans="1:10" s="2" customFormat="1" ht="24.75">
      <c r="A7" s="36"/>
      <c r="B7" s="37" t="s">
        <v>27</v>
      </c>
      <c r="C7" s="38"/>
      <c r="D7" s="38"/>
      <c r="E7" s="38"/>
      <c r="F7" s="38"/>
      <c r="G7" s="38"/>
      <c r="H7" s="38"/>
      <c r="I7" s="38"/>
      <c r="J7" s="39"/>
    </row>
    <row r="8" spans="1:10" s="48" customFormat="1" ht="24.75" customHeight="1">
      <c r="A8" s="41">
        <v>1985</v>
      </c>
      <c r="B8" s="27">
        <v>98339</v>
      </c>
      <c r="C8" s="27">
        <v>0</v>
      </c>
      <c r="D8" s="27">
        <v>1292</v>
      </c>
      <c r="E8" s="27">
        <v>1</v>
      </c>
      <c r="F8" s="27">
        <v>41</v>
      </c>
      <c r="G8" s="27">
        <v>53</v>
      </c>
      <c r="H8" s="27">
        <v>2714</v>
      </c>
      <c r="I8" s="27">
        <v>7</v>
      </c>
      <c r="J8" s="42">
        <v>102447</v>
      </c>
    </row>
    <row r="9" spans="1:10" s="2" customFormat="1" ht="24.75" customHeight="1">
      <c r="A9" s="41">
        <v>1986</v>
      </c>
      <c r="B9" s="27">
        <v>93130</v>
      </c>
      <c r="C9" s="27">
        <v>0</v>
      </c>
      <c r="D9" s="27">
        <v>1301</v>
      </c>
      <c r="E9" s="27">
        <v>0</v>
      </c>
      <c r="F9" s="27">
        <v>30</v>
      </c>
      <c r="G9" s="27">
        <v>59</v>
      </c>
      <c r="H9" s="27">
        <v>2363</v>
      </c>
      <c r="I9" s="27">
        <v>5</v>
      </c>
      <c r="J9" s="42">
        <v>96888</v>
      </c>
    </row>
    <row r="10" spans="1:10" s="2" customFormat="1" ht="24.75" customHeight="1">
      <c r="A10" s="41">
        <v>1987</v>
      </c>
      <c r="B10" s="27">
        <v>88245</v>
      </c>
      <c r="C10" s="27">
        <v>0</v>
      </c>
      <c r="D10" s="27">
        <v>1313</v>
      </c>
      <c r="E10" s="27">
        <v>0</v>
      </c>
      <c r="F10" s="27">
        <v>37</v>
      </c>
      <c r="G10" s="27">
        <v>56</v>
      </c>
      <c r="H10" s="27">
        <v>2379</v>
      </c>
      <c r="I10" s="27">
        <v>4</v>
      </c>
      <c r="J10" s="42">
        <v>92034</v>
      </c>
    </row>
    <row r="11" spans="1:10" s="2" customFormat="1" ht="24.75" customHeight="1">
      <c r="A11" s="41">
        <v>1988</v>
      </c>
      <c r="B11" s="27">
        <v>89527</v>
      </c>
      <c r="C11" s="27">
        <v>0</v>
      </c>
      <c r="D11" s="27">
        <v>1251</v>
      </c>
      <c r="E11" s="27">
        <v>0</v>
      </c>
      <c r="F11" s="27">
        <v>26</v>
      </c>
      <c r="G11" s="27">
        <v>56</v>
      </c>
      <c r="H11" s="27">
        <v>2887</v>
      </c>
      <c r="I11" s="27">
        <v>4</v>
      </c>
      <c r="J11" s="42">
        <v>93751</v>
      </c>
    </row>
    <row r="12" spans="1:10" s="2" customFormat="1" ht="24.75" customHeight="1">
      <c r="A12" s="41">
        <v>1989</v>
      </c>
      <c r="B12" s="27">
        <v>91789</v>
      </c>
      <c r="C12" s="27">
        <v>0</v>
      </c>
      <c r="D12" s="27">
        <v>1169</v>
      </c>
      <c r="E12" s="27">
        <v>0</v>
      </c>
      <c r="F12" s="27">
        <v>30</v>
      </c>
      <c r="G12" s="27">
        <v>60</v>
      </c>
      <c r="H12" s="27">
        <v>2076</v>
      </c>
      <c r="I12" s="27">
        <v>4</v>
      </c>
      <c r="J12" s="42">
        <v>95128</v>
      </c>
    </row>
    <row r="13" spans="1:10" s="2" customFormat="1" ht="24.75" customHeight="1">
      <c r="A13" s="41">
        <v>1990</v>
      </c>
      <c r="B13" s="27">
        <v>88672</v>
      </c>
      <c r="C13" s="27">
        <v>1</v>
      </c>
      <c r="D13" s="27">
        <v>1169</v>
      </c>
      <c r="E13" s="27">
        <v>0</v>
      </c>
      <c r="F13" s="27">
        <v>27</v>
      </c>
      <c r="G13" s="27">
        <v>65</v>
      </c>
      <c r="H13" s="27">
        <v>2980</v>
      </c>
      <c r="I13" s="27">
        <v>4</v>
      </c>
      <c r="J13" s="42">
        <v>92918</v>
      </c>
    </row>
    <row r="14" spans="1:10" s="2" customFormat="1" ht="11.25" customHeight="1">
      <c r="A14" s="41"/>
      <c r="B14" s="27"/>
      <c r="C14" s="27"/>
      <c r="D14" s="27"/>
      <c r="E14" s="27"/>
      <c r="F14" s="27"/>
      <c r="G14" s="27"/>
      <c r="H14" s="27"/>
      <c r="I14" s="27"/>
      <c r="J14" s="42"/>
    </row>
    <row r="15" spans="1:10" s="2" customFormat="1" ht="24.75" customHeight="1">
      <c r="A15" s="41">
        <v>1991</v>
      </c>
      <c r="B15" s="27">
        <v>168040</v>
      </c>
      <c r="C15" s="27">
        <v>215</v>
      </c>
      <c r="D15" s="27">
        <v>7331</v>
      </c>
      <c r="E15" s="27">
        <v>501</v>
      </c>
      <c r="F15" s="27">
        <v>327</v>
      </c>
      <c r="G15" s="27">
        <v>280</v>
      </c>
      <c r="H15" s="27">
        <v>24150</v>
      </c>
      <c r="I15" s="27">
        <v>3</v>
      </c>
      <c r="J15" s="42">
        <v>200847</v>
      </c>
    </row>
    <row r="16" spans="1:10" s="2" customFormat="1" ht="24.75" customHeight="1">
      <c r="A16" s="41">
        <v>1992</v>
      </c>
      <c r="B16" s="27">
        <v>166463.135</v>
      </c>
      <c r="C16" s="27">
        <v>103</v>
      </c>
      <c r="D16" s="27">
        <v>5624.045</v>
      </c>
      <c r="E16" s="27">
        <v>229.783</v>
      </c>
      <c r="F16" s="27">
        <v>236.062</v>
      </c>
      <c r="G16" s="27">
        <v>351.072</v>
      </c>
      <c r="H16" s="27">
        <v>15343</v>
      </c>
      <c r="I16" s="27">
        <v>2.094</v>
      </c>
      <c r="J16" s="42">
        <v>188352.185</v>
      </c>
    </row>
    <row r="17" spans="1:10" s="2" customFormat="1" ht="24.75" customHeight="1">
      <c r="A17" s="41">
        <v>1993</v>
      </c>
      <c r="B17" s="27">
        <v>158317.27</v>
      </c>
      <c r="C17" s="27">
        <v>38</v>
      </c>
      <c r="D17" s="27">
        <v>3656.484</v>
      </c>
      <c r="E17" s="27">
        <v>95.419</v>
      </c>
      <c r="F17" s="27">
        <v>181.654</v>
      </c>
      <c r="G17" s="27">
        <v>279.198</v>
      </c>
      <c r="H17" s="27">
        <v>12370</v>
      </c>
      <c r="I17" s="27">
        <v>0.995</v>
      </c>
      <c r="J17" s="42">
        <v>174937.55299999996</v>
      </c>
    </row>
    <row r="18" spans="1:10" s="2" customFormat="1" ht="24.75" customHeight="1">
      <c r="A18" s="41">
        <v>1994</v>
      </c>
      <c r="B18" s="27">
        <f aca="true" t="shared" si="0" ref="B18:J18">SUM(B28+B38)</f>
        <v>155376.486</v>
      </c>
      <c r="C18" s="27">
        <f t="shared" si="0"/>
        <v>0</v>
      </c>
      <c r="D18" s="27">
        <f t="shared" si="0"/>
        <v>2659.825</v>
      </c>
      <c r="E18" s="27">
        <f t="shared" si="0"/>
        <v>47.899</v>
      </c>
      <c r="F18" s="27">
        <f t="shared" si="0"/>
        <v>106.08</v>
      </c>
      <c r="G18" s="27">
        <f t="shared" si="0"/>
        <v>236.974</v>
      </c>
      <c r="H18" s="27">
        <f t="shared" si="0"/>
        <v>10337.952</v>
      </c>
      <c r="I18" s="27">
        <f t="shared" si="0"/>
        <v>1.537</v>
      </c>
      <c r="J18" s="42">
        <f t="shared" si="0"/>
        <v>168766.75300000003</v>
      </c>
    </row>
    <row r="19" spans="1:10" s="2" customFormat="1" ht="24.75" customHeight="1">
      <c r="A19" s="41">
        <v>1995</v>
      </c>
      <c r="B19" s="27">
        <f aca="true" t="shared" si="1" ref="B19:J19">SUM(B29+B39)</f>
        <v>156379.301</v>
      </c>
      <c r="C19" s="27">
        <f t="shared" si="1"/>
        <v>0.313</v>
      </c>
      <c r="D19" s="27">
        <f t="shared" si="1"/>
        <v>1957.08</v>
      </c>
      <c r="E19" s="27">
        <f t="shared" si="1"/>
        <v>116.477</v>
      </c>
      <c r="F19" s="27">
        <f t="shared" si="1"/>
        <v>116.922</v>
      </c>
      <c r="G19" s="27">
        <f t="shared" si="1"/>
        <v>279.3</v>
      </c>
      <c r="H19" s="27">
        <f t="shared" si="1"/>
        <v>3038.2149999999997</v>
      </c>
      <c r="I19" s="27">
        <f t="shared" si="1"/>
        <v>1.36</v>
      </c>
      <c r="J19" s="42">
        <f t="shared" si="1"/>
        <v>161888.968</v>
      </c>
    </row>
    <row r="20" spans="1:10" s="2" customFormat="1" ht="24.75" customHeight="1">
      <c r="A20" s="41">
        <v>1996</v>
      </c>
      <c r="B20" s="27">
        <f aca="true" t="shared" si="2" ref="B20:J20">SUM(B30+B40)</f>
        <v>157952.12300000002</v>
      </c>
      <c r="C20" s="27">
        <f t="shared" si="2"/>
        <v>0</v>
      </c>
      <c r="D20" s="27">
        <f t="shared" si="2"/>
        <v>1092.0900000000001</v>
      </c>
      <c r="E20" s="27">
        <f t="shared" si="2"/>
        <v>83.316</v>
      </c>
      <c r="F20" s="27">
        <f t="shared" si="2"/>
        <v>58.334</v>
      </c>
      <c r="G20" s="27">
        <f t="shared" si="2"/>
        <v>258.08</v>
      </c>
      <c r="H20" s="27">
        <f t="shared" si="2"/>
        <v>549.354</v>
      </c>
      <c r="I20" s="27">
        <f t="shared" si="2"/>
        <v>1.272</v>
      </c>
      <c r="J20" s="42">
        <f t="shared" si="2"/>
        <v>159994.56900000002</v>
      </c>
    </row>
    <row r="21" spans="1:10" s="2" customFormat="1" ht="24.75" customHeight="1">
      <c r="A21" s="41">
        <v>1997</v>
      </c>
      <c r="B21" s="27">
        <f aca="true" t="shared" si="3" ref="B21:J21">SUM(B31+B41)</f>
        <v>153329.911</v>
      </c>
      <c r="C21" s="27">
        <f t="shared" si="3"/>
        <v>0</v>
      </c>
      <c r="D21" s="27">
        <f t="shared" si="3"/>
        <v>807.1210000000001</v>
      </c>
      <c r="E21" s="27">
        <f t="shared" si="3"/>
        <v>12.872</v>
      </c>
      <c r="F21" s="27">
        <f t="shared" si="3"/>
        <v>4.557</v>
      </c>
      <c r="G21" s="27">
        <f t="shared" si="3"/>
        <v>208.972</v>
      </c>
      <c r="H21" s="27">
        <f t="shared" si="3"/>
        <v>111.60499999999999</v>
      </c>
      <c r="I21" s="27">
        <f t="shared" si="3"/>
        <v>1.373</v>
      </c>
      <c r="J21" s="42">
        <f t="shared" si="3"/>
        <v>154476.41100000002</v>
      </c>
    </row>
    <row r="22" spans="1:10" s="2" customFormat="1" ht="24.75" customHeight="1">
      <c r="A22" s="41">
        <v>1998</v>
      </c>
      <c r="B22" s="27">
        <f aca="true" t="shared" si="4" ref="B22:J22">SUM(B32+B42)</f>
        <v>148135.027</v>
      </c>
      <c r="C22" s="27">
        <f t="shared" si="4"/>
        <v>0</v>
      </c>
      <c r="D22" s="27">
        <f t="shared" si="4"/>
        <v>771.401</v>
      </c>
      <c r="E22" s="27">
        <f t="shared" si="4"/>
        <v>4.5969999999999995</v>
      </c>
      <c r="F22" s="27">
        <f t="shared" si="4"/>
        <v>0</v>
      </c>
      <c r="G22" s="27">
        <f t="shared" si="4"/>
        <v>232.81</v>
      </c>
      <c r="H22" s="27">
        <f t="shared" si="4"/>
        <v>29.207</v>
      </c>
      <c r="I22" s="27">
        <f t="shared" si="4"/>
        <v>2.509</v>
      </c>
      <c r="J22" s="42">
        <f t="shared" si="4"/>
        <v>149175.551</v>
      </c>
    </row>
    <row r="23" spans="1:10" s="2" customFormat="1" ht="24.75" customHeight="1">
      <c r="A23" s="41">
        <v>1999</v>
      </c>
      <c r="B23" s="27">
        <f aca="true" t="shared" si="5" ref="B23:J23">SUM(B33+B43)</f>
        <v>144954.338</v>
      </c>
      <c r="C23" s="27">
        <f t="shared" si="5"/>
        <v>0</v>
      </c>
      <c r="D23" s="27">
        <f t="shared" si="5"/>
        <v>714.929</v>
      </c>
      <c r="E23" s="27">
        <f t="shared" si="5"/>
        <v>0.051</v>
      </c>
      <c r="F23" s="27">
        <f t="shared" si="5"/>
        <v>0</v>
      </c>
      <c r="G23" s="27">
        <f t="shared" si="5"/>
        <v>231.662</v>
      </c>
      <c r="H23" s="27">
        <f t="shared" si="5"/>
        <v>22.697000000000003</v>
      </c>
      <c r="I23" s="27">
        <f t="shared" si="5"/>
        <v>1.259</v>
      </c>
      <c r="J23" s="42">
        <f t="shared" si="5"/>
        <v>145924.936</v>
      </c>
    </row>
    <row r="24" spans="1:10" s="2" customFormat="1" ht="24.75" customHeight="1">
      <c r="A24" s="41">
        <v>2000</v>
      </c>
      <c r="B24" s="27">
        <f aca="true" t="shared" si="6" ref="B24:J24">SUM(B34+B44)</f>
        <v>153164.401</v>
      </c>
      <c r="C24" s="27">
        <f t="shared" si="6"/>
        <v>0</v>
      </c>
      <c r="D24" s="27">
        <f t="shared" si="6"/>
        <v>435.063</v>
      </c>
      <c r="E24" s="27">
        <f t="shared" si="6"/>
        <v>0.075</v>
      </c>
      <c r="F24" s="27">
        <f t="shared" si="6"/>
        <v>0</v>
      </c>
      <c r="G24" s="27">
        <f t="shared" si="6"/>
        <v>215.97</v>
      </c>
      <c r="H24" s="27">
        <f t="shared" si="6"/>
        <v>10.035</v>
      </c>
      <c r="I24" s="27">
        <f t="shared" si="6"/>
        <v>1.14</v>
      </c>
      <c r="J24" s="42">
        <f t="shared" si="6"/>
        <v>153826.68399999998</v>
      </c>
    </row>
    <row r="25" spans="1:10" s="2" customFormat="1" ht="24.75" customHeight="1">
      <c r="A25" s="41">
        <v>2001</v>
      </c>
      <c r="B25" s="27">
        <f aca="true" t="shared" si="7" ref="B25:J26">SUM(B35+B45)</f>
        <v>160944.92700000003</v>
      </c>
      <c r="C25" s="27">
        <f t="shared" si="7"/>
        <v>0</v>
      </c>
      <c r="D25" s="27">
        <f t="shared" si="7"/>
        <v>221.672</v>
      </c>
      <c r="E25" s="27">
        <f t="shared" si="7"/>
        <v>0.073</v>
      </c>
      <c r="F25" s="27">
        <f t="shared" si="7"/>
        <v>0</v>
      </c>
      <c r="G25" s="27">
        <f t="shared" si="7"/>
        <v>214.094</v>
      </c>
      <c r="H25" s="27">
        <f t="shared" si="7"/>
        <v>7.557</v>
      </c>
      <c r="I25" s="27">
        <f t="shared" si="7"/>
        <v>1.04</v>
      </c>
      <c r="J25" s="42">
        <f t="shared" si="7"/>
        <v>161389.363</v>
      </c>
    </row>
    <row r="26" spans="1:10" s="2" customFormat="1" ht="24.75" customHeight="1">
      <c r="A26" s="41">
        <v>2002</v>
      </c>
      <c r="B26" s="27">
        <f t="shared" si="7"/>
        <v>167388.76299999998</v>
      </c>
      <c r="C26" s="27">
        <f t="shared" si="7"/>
        <v>0</v>
      </c>
      <c r="D26" s="27">
        <f t="shared" si="7"/>
        <v>222.807</v>
      </c>
      <c r="E26" s="27">
        <f t="shared" si="7"/>
        <v>0</v>
      </c>
      <c r="F26" s="27">
        <f t="shared" si="7"/>
        <v>0</v>
      </c>
      <c r="G26" s="27">
        <f t="shared" si="7"/>
        <v>211.948</v>
      </c>
      <c r="H26" s="27">
        <f t="shared" si="7"/>
        <v>5.579</v>
      </c>
      <c r="I26" s="27">
        <f t="shared" si="7"/>
        <v>0.779</v>
      </c>
      <c r="J26" s="42">
        <f t="shared" si="7"/>
        <v>167829.876</v>
      </c>
    </row>
    <row r="27" spans="1:10" s="2" customFormat="1" ht="24.75" customHeight="1" hidden="1">
      <c r="A27" s="41"/>
      <c r="B27" s="28" t="s">
        <v>17</v>
      </c>
      <c r="C27" s="29"/>
      <c r="D27" s="29"/>
      <c r="E27" s="29"/>
      <c r="F27" s="29"/>
      <c r="G27" s="29"/>
      <c r="H27" s="29"/>
      <c r="I27" s="29"/>
      <c r="J27" s="43"/>
    </row>
    <row r="28" spans="1:10" s="2" customFormat="1" ht="24.75" customHeight="1" hidden="1">
      <c r="A28" s="41">
        <v>1994</v>
      </c>
      <c r="B28" s="27">
        <v>89864.134</v>
      </c>
      <c r="C28" s="27">
        <v>0</v>
      </c>
      <c r="D28" s="27">
        <v>840.364</v>
      </c>
      <c r="E28" s="27">
        <v>0</v>
      </c>
      <c r="F28" s="27">
        <v>0</v>
      </c>
      <c r="G28" s="27">
        <v>53.101</v>
      </c>
      <c r="H28" s="27">
        <v>110.157</v>
      </c>
      <c r="I28" s="27">
        <v>1.537</v>
      </c>
      <c r="J28" s="42">
        <v>90869.293</v>
      </c>
    </row>
    <row r="29" spans="1:10" s="2" customFormat="1" ht="24.75" customHeight="1" hidden="1">
      <c r="A29" s="41">
        <v>1995</v>
      </c>
      <c r="B29" s="27">
        <v>89842.88</v>
      </c>
      <c r="C29" s="27">
        <v>0</v>
      </c>
      <c r="D29" s="27">
        <v>770.823</v>
      </c>
      <c r="E29" s="27">
        <v>0</v>
      </c>
      <c r="F29" s="27">
        <v>0</v>
      </c>
      <c r="G29" s="27">
        <v>53.016</v>
      </c>
      <c r="H29" s="27">
        <v>70.868</v>
      </c>
      <c r="I29" s="27">
        <v>1.36</v>
      </c>
      <c r="J29" s="42">
        <f aca="true" t="shared" si="8" ref="J29:J34">SUM(B29:I29)</f>
        <v>90738.94700000001</v>
      </c>
    </row>
    <row r="30" spans="1:10" s="2" customFormat="1" ht="24.75" customHeight="1" hidden="1">
      <c r="A30" s="41">
        <v>1996</v>
      </c>
      <c r="B30" s="27">
        <v>92691.649</v>
      </c>
      <c r="C30" s="27">
        <v>0</v>
      </c>
      <c r="D30" s="27">
        <v>771.119</v>
      </c>
      <c r="E30" s="27">
        <v>0</v>
      </c>
      <c r="F30" s="27">
        <v>0</v>
      </c>
      <c r="G30" s="27">
        <v>41.128</v>
      </c>
      <c r="H30" s="27">
        <v>15.91</v>
      </c>
      <c r="I30" s="27">
        <v>1.272</v>
      </c>
      <c r="J30" s="42">
        <f t="shared" si="8"/>
        <v>93521.07800000001</v>
      </c>
    </row>
    <row r="31" spans="1:10" s="2" customFormat="1" ht="24.75" customHeight="1" hidden="1">
      <c r="A31" s="41">
        <v>1997</v>
      </c>
      <c r="B31" s="27">
        <v>90011.984</v>
      </c>
      <c r="C31" s="27">
        <v>0</v>
      </c>
      <c r="D31" s="27">
        <v>804.772</v>
      </c>
      <c r="E31" s="27">
        <v>0</v>
      </c>
      <c r="F31" s="27">
        <v>0</v>
      </c>
      <c r="G31" s="27">
        <v>0</v>
      </c>
      <c r="H31" s="27">
        <v>3.288</v>
      </c>
      <c r="I31" s="27">
        <v>1.373</v>
      </c>
      <c r="J31" s="42">
        <f t="shared" si="8"/>
        <v>90821.417</v>
      </c>
    </row>
    <row r="32" spans="1:10" s="2" customFormat="1" ht="24.75" customHeight="1" hidden="1">
      <c r="A32" s="41">
        <v>1998</v>
      </c>
      <c r="B32" s="27">
        <v>89968.045</v>
      </c>
      <c r="C32" s="27">
        <v>0</v>
      </c>
      <c r="D32" s="27">
        <v>771.401</v>
      </c>
      <c r="E32" s="27">
        <v>0.004</v>
      </c>
      <c r="F32" s="27">
        <v>0</v>
      </c>
      <c r="G32" s="27">
        <v>0</v>
      </c>
      <c r="H32" s="27">
        <v>1.215</v>
      </c>
      <c r="I32" s="27">
        <v>2.509</v>
      </c>
      <c r="J32" s="42">
        <f t="shared" si="8"/>
        <v>90743.174</v>
      </c>
    </row>
    <row r="33" spans="1:10" s="2" customFormat="1" ht="24.75" customHeight="1" hidden="1">
      <c r="A33" s="41">
        <v>1999</v>
      </c>
      <c r="B33" s="27">
        <v>85027.687</v>
      </c>
      <c r="C33" s="27">
        <v>0</v>
      </c>
      <c r="D33" s="27">
        <v>714.929</v>
      </c>
      <c r="E33" s="27">
        <v>0</v>
      </c>
      <c r="F33" s="27">
        <v>0</v>
      </c>
      <c r="G33" s="27">
        <v>0</v>
      </c>
      <c r="H33" s="27">
        <v>0.548</v>
      </c>
      <c r="I33" s="27">
        <v>1.259</v>
      </c>
      <c r="J33" s="42">
        <f t="shared" si="8"/>
        <v>85744.42300000001</v>
      </c>
    </row>
    <row r="34" spans="1:10" s="2" customFormat="1" ht="24.75" customHeight="1" hidden="1">
      <c r="A34" s="41">
        <v>2000</v>
      </c>
      <c r="B34" s="27">
        <v>85382.367</v>
      </c>
      <c r="C34" s="27">
        <v>0</v>
      </c>
      <c r="D34" s="27">
        <v>435.063</v>
      </c>
      <c r="E34" s="27">
        <v>0</v>
      </c>
      <c r="F34" s="27">
        <v>0</v>
      </c>
      <c r="G34" s="27">
        <v>0</v>
      </c>
      <c r="H34" s="27">
        <v>1.305</v>
      </c>
      <c r="I34" s="27">
        <v>1.14</v>
      </c>
      <c r="J34" s="42">
        <f t="shared" si="8"/>
        <v>85819.87499999999</v>
      </c>
    </row>
    <row r="35" spans="1:10" s="2" customFormat="1" ht="24.75" customHeight="1" hidden="1">
      <c r="A35" s="41">
        <v>2001</v>
      </c>
      <c r="B35" s="27">
        <v>88019.297</v>
      </c>
      <c r="C35" s="27">
        <v>0</v>
      </c>
      <c r="D35" s="27">
        <v>221.672</v>
      </c>
      <c r="E35" s="27">
        <v>0</v>
      </c>
      <c r="F35" s="27">
        <v>0</v>
      </c>
      <c r="G35" s="27">
        <v>0</v>
      </c>
      <c r="H35" s="27">
        <v>1.359</v>
      </c>
      <c r="I35" s="27">
        <v>1.04</v>
      </c>
      <c r="J35" s="42">
        <f>SUM(B35:I35)</f>
        <v>88243.368</v>
      </c>
    </row>
    <row r="36" spans="1:10" s="2" customFormat="1" ht="24.75" customHeight="1" hidden="1">
      <c r="A36" s="41">
        <v>2002</v>
      </c>
      <c r="B36" s="27">
        <v>91672.628</v>
      </c>
      <c r="C36" s="27">
        <v>0</v>
      </c>
      <c r="D36" s="27">
        <v>222.807</v>
      </c>
      <c r="E36" s="27">
        <v>0</v>
      </c>
      <c r="F36" s="27">
        <v>0</v>
      </c>
      <c r="G36" s="27">
        <v>0</v>
      </c>
      <c r="H36" s="27">
        <v>0.558</v>
      </c>
      <c r="I36" s="27">
        <v>0.779</v>
      </c>
      <c r="J36" s="42">
        <f>SUM(B36:I36)</f>
        <v>91896.772</v>
      </c>
    </row>
    <row r="37" spans="1:10" s="2" customFormat="1" ht="24.75" customHeight="1" hidden="1">
      <c r="A37" s="41"/>
      <c r="B37" s="30" t="s">
        <v>18</v>
      </c>
      <c r="C37" s="29"/>
      <c r="D37" s="29"/>
      <c r="E37" s="29"/>
      <c r="F37" s="29"/>
      <c r="G37" s="29"/>
      <c r="H37" s="29"/>
      <c r="I37" s="29"/>
      <c r="J37" s="43"/>
    </row>
    <row r="38" spans="1:10" s="2" customFormat="1" ht="23.25" customHeight="1" hidden="1">
      <c r="A38" s="41">
        <v>1994</v>
      </c>
      <c r="B38" s="27">
        <v>65512.352</v>
      </c>
      <c r="C38" s="27">
        <v>0</v>
      </c>
      <c r="D38" s="27">
        <v>1819.461</v>
      </c>
      <c r="E38" s="27">
        <v>47.899</v>
      </c>
      <c r="F38" s="27">
        <v>106.08</v>
      </c>
      <c r="G38" s="27">
        <v>183.873</v>
      </c>
      <c r="H38" s="27">
        <v>10227.795</v>
      </c>
      <c r="I38" s="27">
        <v>0</v>
      </c>
      <c r="J38" s="42">
        <v>77897.46</v>
      </c>
    </row>
    <row r="39" spans="1:10" s="2" customFormat="1" ht="23.25" customHeight="1" hidden="1">
      <c r="A39" s="41">
        <v>1995</v>
      </c>
      <c r="B39" s="27">
        <v>66536.421</v>
      </c>
      <c r="C39" s="27">
        <v>0.313</v>
      </c>
      <c r="D39" s="27">
        <v>1186.257</v>
      </c>
      <c r="E39" s="27">
        <v>116.477</v>
      </c>
      <c r="F39" s="27">
        <v>116.922</v>
      </c>
      <c r="G39" s="27">
        <v>226.284</v>
      </c>
      <c r="H39" s="27">
        <v>2967.3469999999998</v>
      </c>
      <c r="I39" s="27">
        <v>0</v>
      </c>
      <c r="J39" s="42">
        <f aca="true" t="shared" si="9" ref="J39:J44">SUM(B39:I39)</f>
        <v>71150.021</v>
      </c>
    </row>
    <row r="40" spans="1:10" s="2" customFormat="1" ht="23.25" customHeight="1" hidden="1">
      <c r="A40" s="41">
        <v>1996</v>
      </c>
      <c r="B40" s="27">
        <v>65260.474</v>
      </c>
      <c r="C40" s="27">
        <v>0</v>
      </c>
      <c r="D40" s="27">
        <v>320.971</v>
      </c>
      <c r="E40" s="27">
        <v>83.316</v>
      </c>
      <c r="F40" s="27">
        <v>58.334</v>
      </c>
      <c r="G40" s="27">
        <v>216.952</v>
      </c>
      <c r="H40" s="27">
        <v>533.4440000000001</v>
      </c>
      <c r="I40" s="27">
        <v>0</v>
      </c>
      <c r="J40" s="42">
        <f t="shared" si="9"/>
        <v>66473.49100000002</v>
      </c>
    </row>
    <row r="41" spans="1:10" s="2" customFormat="1" ht="23.25" customHeight="1" hidden="1">
      <c r="A41" s="41">
        <v>1997</v>
      </c>
      <c r="B41" s="27">
        <v>63317.927</v>
      </c>
      <c r="C41" s="27">
        <v>0</v>
      </c>
      <c r="D41" s="27">
        <v>2.349</v>
      </c>
      <c r="E41" s="27">
        <v>12.872</v>
      </c>
      <c r="F41" s="27">
        <v>4.557</v>
      </c>
      <c r="G41" s="27">
        <v>208.972</v>
      </c>
      <c r="H41" s="27">
        <v>108.317</v>
      </c>
      <c r="I41" s="27">
        <v>0</v>
      </c>
      <c r="J41" s="42">
        <f t="shared" si="9"/>
        <v>63654.99400000001</v>
      </c>
    </row>
    <row r="42" spans="1:10" s="2" customFormat="1" ht="23.25" customHeight="1" hidden="1">
      <c r="A42" s="41">
        <v>1998</v>
      </c>
      <c r="B42" s="27">
        <v>58166.982</v>
      </c>
      <c r="C42" s="27">
        <v>0</v>
      </c>
      <c r="D42" s="27">
        <v>0</v>
      </c>
      <c r="E42" s="27">
        <v>4.593</v>
      </c>
      <c r="F42" s="27">
        <v>0</v>
      </c>
      <c r="G42" s="27">
        <v>232.81</v>
      </c>
      <c r="H42" s="27">
        <v>27.992</v>
      </c>
      <c r="I42" s="27">
        <v>0</v>
      </c>
      <c r="J42" s="42">
        <f t="shared" si="9"/>
        <v>58432.377</v>
      </c>
    </row>
    <row r="43" spans="1:10" s="2" customFormat="1" ht="23.25" customHeight="1" hidden="1">
      <c r="A43" s="41">
        <v>1999</v>
      </c>
      <c r="B43" s="27">
        <v>59926.651</v>
      </c>
      <c r="C43" s="27">
        <v>0</v>
      </c>
      <c r="D43" s="27">
        <v>0</v>
      </c>
      <c r="E43" s="27">
        <v>0.051</v>
      </c>
      <c r="F43" s="27">
        <v>0</v>
      </c>
      <c r="G43" s="27">
        <v>231.662</v>
      </c>
      <c r="H43" s="27">
        <v>22.149</v>
      </c>
      <c r="I43" s="27">
        <v>0</v>
      </c>
      <c r="J43" s="42">
        <f t="shared" si="9"/>
        <v>60180.51299999999</v>
      </c>
    </row>
    <row r="44" spans="1:10" s="2" customFormat="1" ht="23.25" customHeight="1" hidden="1">
      <c r="A44" s="41">
        <v>2000</v>
      </c>
      <c r="B44" s="27">
        <v>67782.034</v>
      </c>
      <c r="C44" s="27">
        <v>0</v>
      </c>
      <c r="D44" s="27">
        <v>0</v>
      </c>
      <c r="E44" s="27">
        <v>0.075</v>
      </c>
      <c r="F44" s="27">
        <v>0</v>
      </c>
      <c r="G44" s="27">
        <v>215.97</v>
      </c>
      <c r="H44" s="27">
        <v>8.73</v>
      </c>
      <c r="I44" s="27">
        <v>0</v>
      </c>
      <c r="J44" s="42">
        <f t="shared" si="9"/>
        <v>68006.809</v>
      </c>
    </row>
    <row r="45" spans="1:10" s="2" customFormat="1" ht="23.25" customHeight="1" hidden="1">
      <c r="A45" s="41">
        <v>2001</v>
      </c>
      <c r="B45" s="27">
        <v>72925.63</v>
      </c>
      <c r="C45" s="27">
        <v>0</v>
      </c>
      <c r="D45" s="27">
        <v>0</v>
      </c>
      <c r="E45" s="27">
        <v>0.073</v>
      </c>
      <c r="F45" s="27">
        <v>0</v>
      </c>
      <c r="G45" s="27">
        <v>214.094</v>
      </c>
      <c r="H45" s="27">
        <v>6.198</v>
      </c>
      <c r="I45" s="27">
        <v>0</v>
      </c>
      <c r="J45" s="42">
        <f aca="true" t="shared" si="10" ref="J45:J50">SUM(B45:I45)</f>
        <v>73145.99500000001</v>
      </c>
    </row>
    <row r="46" spans="1:10" s="2" customFormat="1" ht="23.25" customHeight="1" hidden="1">
      <c r="A46" s="41">
        <v>2002</v>
      </c>
      <c r="B46" s="27">
        <v>75716.135</v>
      </c>
      <c r="C46" s="27">
        <v>0</v>
      </c>
      <c r="D46" s="27">
        <v>0</v>
      </c>
      <c r="E46" s="27">
        <v>0</v>
      </c>
      <c r="F46" s="27">
        <v>0</v>
      </c>
      <c r="G46" s="27">
        <v>211.948</v>
      </c>
      <c r="H46" s="27">
        <v>5.021</v>
      </c>
      <c r="I46" s="27">
        <v>0</v>
      </c>
      <c r="J46" s="42">
        <f t="shared" si="10"/>
        <v>75933.10399999999</v>
      </c>
    </row>
    <row r="47" spans="1:10" s="2" customFormat="1" ht="24.75" customHeight="1">
      <c r="A47" s="41">
        <v>2003</v>
      </c>
      <c r="B47" s="27">
        <v>165258.987</v>
      </c>
      <c r="C47" s="27">
        <v>0.469</v>
      </c>
      <c r="D47" s="27">
        <v>219.632</v>
      </c>
      <c r="E47" s="27">
        <v>0</v>
      </c>
      <c r="F47" s="27">
        <v>0</v>
      </c>
      <c r="G47" s="27">
        <v>214.565</v>
      </c>
      <c r="H47" s="27">
        <v>147.414</v>
      </c>
      <c r="I47" s="27">
        <v>0.545</v>
      </c>
      <c r="J47" s="42">
        <f t="shared" si="10"/>
        <v>165841.61200000002</v>
      </c>
    </row>
    <row r="48" spans="1:10" s="2" customFormat="1" ht="24.75" customHeight="1">
      <c r="A48" s="41">
        <v>2004</v>
      </c>
      <c r="B48" s="27">
        <v>167385</v>
      </c>
      <c r="C48" s="27">
        <v>0</v>
      </c>
      <c r="D48" s="27">
        <v>232</v>
      </c>
      <c r="E48" s="27">
        <v>0</v>
      </c>
      <c r="F48" s="27">
        <v>0</v>
      </c>
      <c r="G48" s="27">
        <v>214</v>
      </c>
      <c r="H48" s="27">
        <v>139</v>
      </c>
      <c r="I48" s="27">
        <v>1</v>
      </c>
      <c r="J48" s="42">
        <f t="shared" si="10"/>
        <v>167971</v>
      </c>
    </row>
    <row r="49" spans="1:10" s="2" customFormat="1" ht="24.75" customHeight="1">
      <c r="A49" s="41">
        <v>2005</v>
      </c>
      <c r="B49" s="27">
        <v>163162.134</v>
      </c>
      <c r="C49" s="27">
        <v>0</v>
      </c>
      <c r="D49" s="27">
        <v>213.819</v>
      </c>
      <c r="E49" s="27">
        <v>0.02</v>
      </c>
      <c r="F49" s="27">
        <v>0</v>
      </c>
      <c r="G49" s="27">
        <v>390.713</v>
      </c>
      <c r="H49" s="27">
        <v>110.111</v>
      </c>
      <c r="I49" s="27">
        <v>0.533</v>
      </c>
      <c r="J49" s="42">
        <f t="shared" si="10"/>
        <v>163877.32999999996</v>
      </c>
    </row>
    <row r="50" spans="1:10" s="2" customFormat="1" ht="24.75" customHeight="1">
      <c r="A50" s="41">
        <v>2006</v>
      </c>
      <c r="B50" s="27">
        <v>160981.971</v>
      </c>
      <c r="C50" s="27">
        <v>0</v>
      </c>
      <c r="D50" s="27">
        <v>213.95</v>
      </c>
      <c r="E50" s="27">
        <v>0</v>
      </c>
      <c r="F50" s="27">
        <v>0</v>
      </c>
      <c r="G50" s="27">
        <v>543.319</v>
      </c>
      <c r="H50" s="27">
        <v>91.077</v>
      </c>
      <c r="I50" s="27">
        <v>0.708</v>
      </c>
      <c r="J50" s="42">
        <f t="shared" si="10"/>
        <v>161831.025</v>
      </c>
    </row>
    <row r="51" spans="1:10" s="2" customFormat="1" ht="24.75" customHeight="1">
      <c r="A51" s="41">
        <v>2007</v>
      </c>
      <c r="B51" s="27">
        <v>165212.379</v>
      </c>
      <c r="C51" s="27">
        <v>0</v>
      </c>
      <c r="D51" s="27">
        <v>216.814</v>
      </c>
      <c r="E51" s="27">
        <v>0</v>
      </c>
      <c r="F51" s="27">
        <v>0</v>
      </c>
      <c r="G51" s="27">
        <v>540.965</v>
      </c>
      <c r="H51" s="27">
        <v>118.065</v>
      </c>
      <c r="I51" s="27">
        <v>0.393</v>
      </c>
      <c r="J51" s="42">
        <f aca="true" t="shared" si="11" ref="J51:J56">SUM(B51:I51)</f>
        <v>166088.616</v>
      </c>
    </row>
    <row r="52" spans="1:10" s="2" customFormat="1" ht="24.75" customHeight="1">
      <c r="A52" s="41">
        <v>2008</v>
      </c>
      <c r="B52" s="27">
        <v>159392.232</v>
      </c>
      <c r="C52" s="27">
        <v>0</v>
      </c>
      <c r="D52" s="27">
        <v>212.682</v>
      </c>
      <c r="E52" s="27">
        <v>0</v>
      </c>
      <c r="F52" s="27">
        <v>0</v>
      </c>
      <c r="G52" s="27">
        <v>507.275</v>
      </c>
      <c r="H52" s="27">
        <v>16.219</v>
      </c>
      <c r="I52" s="27">
        <v>15.195</v>
      </c>
      <c r="J52" s="42">
        <f t="shared" si="11"/>
        <v>160143.603</v>
      </c>
    </row>
    <row r="53" spans="1:10" s="2" customFormat="1" ht="24.75" customHeight="1">
      <c r="A53" s="41">
        <v>2009</v>
      </c>
      <c r="B53" s="27">
        <v>153432.021</v>
      </c>
      <c r="C53" s="27">
        <v>0</v>
      </c>
      <c r="D53" s="27">
        <v>533.714</v>
      </c>
      <c r="E53" s="27">
        <v>0</v>
      </c>
      <c r="F53" s="27">
        <v>0</v>
      </c>
      <c r="G53" s="27">
        <v>227.975</v>
      </c>
      <c r="H53" s="27">
        <v>16.912</v>
      </c>
      <c r="I53" s="27">
        <v>38.351</v>
      </c>
      <c r="J53" s="42">
        <f t="shared" si="11"/>
        <v>154248.97300000003</v>
      </c>
    </row>
    <row r="54" spans="1:10" s="2" customFormat="1" ht="24.75" customHeight="1">
      <c r="A54" s="41">
        <v>2010</v>
      </c>
      <c r="B54" s="27">
        <v>151949</v>
      </c>
      <c r="C54" s="27">
        <v>0</v>
      </c>
      <c r="D54" s="27">
        <v>556</v>
      </c>
      <c r="E54" s="27">
        <v>0</v>
      </c>
      <c r="F54" s="27">
        <v>0</v>
      </c>
      <c r="G54" s="27">
        <v>213</v>
      </c>
      <c r="H54" s="27">
        <v>14</v>
      </c>
      <c r="I54" s="27">
        <v>0.001</v>
      </c>
      <c r="J54" s="42">
        <f t="shared" si="11"/>
        <v>152732.001</v>
      </c>
    </row>
    <row r="55" spans="1:10" s="2" customFormat="1" ht="24.75" customHeight="1">
      <c r="A55" s="41">
        <v>2011</v>
      </c>
      <c r="B55" s="27">
        <v>157373</v>
      </c>
      <c r="C55" s="27">
        <v>0</v>
      </c>
      <c r="D55" s="27">
        <v>561</v>
      </c>
      <c r="E55" s="27">
        <v>0</v>
      </c>
      <c r="F55" s="27">
        <v>0</v>
      </c>
      <c r="G55" s="27">
        <v>235</v>
      </c>
      <c r="H55" s="27">
        <v>3</v>
      </c>
      <c r="I55" s="27">
        <v>5</v>
      </c>
      <c r="J55" s="42">
        <f t="shared" si="11"/>
        <v>158177</v>
      </c>
    </row>
    <row r="56" spans="1:10" s="2" customFormat="1" ht="24.75" customHeight="1">
      <c r="A56" s="41">
        <v>2012</v>
      </c>
      <c r="B56" s="27">
        <v>166331</v>
      </c>
      <c r="C56" s="27">
        <v>0</v>
      </c>
      <c r="D56" s="27">
        <v>550</v>
      </c>
      <c r="E56" s="27">
        <v>0</v>
      </c>
      <c r="F56" s="27">
        <v>0</v>
      </c>
      <c r="G56" s="27">
        <v>186</v>
      </c>
      <c r="H56" s="27">
        <v>3</v>
      </c>
      <c r="I56" s="27">
        <v>276</v>
      </c>
      <c r="J56" s="42">
        <f t="shared" si="11"/>
        <v>167346</v>
      </c>
    </row>
    <row r="57" spans="1:10" s="2" customFormat="1" ht="24.75" customHeight="1">
      <c r="A57" s="41">
        <v>2013</v>
      </c>
      <c r="B57" s="27">
        <v>163800.95</v>
      </c>
      <c r="C57" s="27">
        <v>0</v>
      </c>
      <c r="D57" s="27">
        <v>553.254</v>
      </c>
      <c r="E57" s="27">
        <v>0</v>
      </c>
      <c r="F57" s="27">
        <v>0</v>
      </c>
      <c r="G57" s="27">
        <v>171.706</v>
      </c>
      <c r="H57" s="27">
        <v>4.149</v>
      </c>
      <c r="I57" s="27">
        <v>179.018</v>
      </c>
      <c r="J57" s="42">
        <f aca="true" t="shared" si="12" ref="J57:J62">SUM(B57:I57)</f>
        <v>164709.07700000002</v>
      </c>
    </row>
    <row r="58" spans="1:10" s="2" customFormat="1" ht="24.75" customHeight="1">
      <c r="A58" s="41">
        <v>2014</v>
      </c>
      <c r="B58" s="27">
        <v>159034.946</v>
      </c>
      <c r="C58" s="27">
        <v>0</v>
      </c>
      <c r="D58" s="27">
        <v>547.5</v>
      </c>
      <c r="E58" s="27">
        <v>1.018</v>
      </c>
      <c r="F58" s="27">
        <v>0</v>
      </c>
      <c r="G58" s="27">
        <v>175.145</v>
      </c>
      <c r="H58" s="27">
        <v>5</v>
      </c>
      <c r="I58" s="27">
        <v>1171.251</v>
      </c>
      <c r="J58" s="42">
        <f t="shared" si="12"/>
        <v>160934.86</v>
      </c>
    </row>
    <row r="59" spans="1:10" s="2" customFormat="1" ht="24.75" customHeight="1">
      <c r="A59" s="41">
        <v>2015</v>
      </c>
      <c r="B59" s="27">
        <v>159330.95</v>
      </c>
      <c r="C59" s="27">
        <v>0</v>
      </c>
      <c r="D59" s="27">
        <v>506.58</v>
      </c>
      <c r="E59" s="27">
        <v>0.127</v>
      </c>
      <c r="F59" s="27">
        <v>0</v>
      </c>
      <c r="G59" s="27">
        <v>194.163</v>
      </c>
      <c r="H59" s="27">
        <v>4.03</v>
      </c>
      <c r="I59" s="27">
        <v>913.504</v>
      </c>
      <c r="J59" s="42">
        <f t="shared" si="12"/>
        <v>160949.354</v>
      </c>
    </row>
    <row r="60" spans="1:10" s="2" customFormat="1" ht="24.75" customHeight="1">
      <c r="A60" s="41">
        <v>2016</v>
      </c>
      <c r="B60" s="27">
        <v>155207.315</v>
      </c>
      <c r="C60" s="27">
        <v>0</v>
      </c>
      <c r="D60" s="27">
        <v>547.132</v>
      </c>
      <c r="E60" s="27">
        <v>0</v>
      </c>
      <c r="F60" s="27">
        <v>0</v>
      </c>
      <c r="G60" s="27">
        <v>223.367</v>
      </c>
      <c r="H60" s="27">
        <v>5.123</v>
      </c>
      <c r="I60" s="27">
        <v>0</v>
      </c>
      <c r="J60" s="42">
        <f t="shared" si="12"/>
        <v>155982.937</v>
      </c>
    </row>
    <row r="61" spans="1:10" s="2" customFormat="1" ht="24.75" customHeight="1">
      <c r="A61" s="41">
        <v>2017</v>
      </c>
      <c r="B61" s="27">
        <v>153191.448</v>
      </c>
      <c r="C61" s="27">
        <v>0</v>
      </c>
      <c r="D61" s="27">
        <v>545.022</v>
      </c>
      <c r="E61" s="27">
        <v>0.034</v>
      </c>
      <c r="F61" s="27">
        <v>0</v>
      </c>
      <c r="G61" s="27">
        <v>234.521</v>
      </c>
      <c r="H61" s="27">
        <f>6.306+0.228</f>
        <v>6.534</v>
      </c>
      <c r="I61" s="27">
        <v>0.026</v>
      </c>
      <c r="J61" s="42">
        <f t="shared" si="12"/>
        <v>153977.58500000005</v>
      </c>
    </row>
    <row r="62" spans="1:10" s="2" customFormat="1" ht="24.75" customHeight="1">
      <c r="A62" s="41">
        <v>2018</v>
      </c>
      <c r="B62" s="27">
        <v>147902.711</v>
      </c>
      <c r="C62" s="27">
        <v>0</v>
      </c>
      <c r="D62" s="27">
        <v>561.917</v>
      </c>
      <c r="E62" s="27">
        <v>0.028</v>
      </c>
      <c r="F62" s="27">
        <v>0</v>
      </c>
      <c r="G62" s="27">
        <v>274.117</v>
      </c>
      <c r="H62" s="27">
        <f>17.291+0.049+8.392</f>
        <v>25.732</v>
      </c>
      <c r="I62" s="27">
        <v>0</v>
      </c>
      <c r="J62" s="42">
        <f t="shared" si="12"/>
        <v>148764.50499999998</v>
      </c>
    </row>
    <row r="63" spans="1:10" s="2" customFormat="1" ht="24.75" customHeight="1">
      <c r="A63" s="41">
        <v>2019</v>
      </c>
      <c r="B63" s="27">
        <v>114934.339</v>
      </c>
      <c r="C63" s="27">
        <v>0</v>
      </c>
      <c r="D63" s="27">
        <v>517.004</v>
      </c>
      <c r="E63" s="27">
        <v>0</v>
      </c>
      <c r="F63" s="27">
        <v>0</v>
      </c>
      <c r="G63" s="27">
        <v>218.53</v>
      </c>
      <c r="H63" s="27">
        <f>9.008</f>
        <v>9.008</v>
      </c>
      <c r="I63" s="27">
        <v>0</v>
      </c>
      <c r="J63" s="42">
        <f>SUM(B63:I63)</f>
        <v>115678.88100000001</v>
      </c>
    </row>
    <row r="64" spans="1:10" s="2" customFormat="1" ht="24.75" customHeight="1">
      <c r="A64" s="41">
        <v>2020</v>
      </c>
      <c r="B64" s="27">
        <v>93065.537</v>
      </c>
      <c r="C64" s="27">
        <v>0</v>
      </c>
      <c r="D64" s="27">
        <v>531.525</v>
      </c>
      <c r="E64" s="27">
        <v>0</v>
      </c>
      <c r="F64" s="27">
        <v>0</v>
      </c>
      <c r="G64" s="27">
        <v>182.397</v>
      </c>
      <c r="H64" s="27">
        <v>8.499</v>
      </c>
      <c r="I64" s="27">
        <v>0.405</v>
      </c>
      <c r="J64" s="42">
        <f>SUM(B64:I64)</f>
        <v>93788.36299999998</v>
      </c>
    </row>
    <row r="65" spans="1:10" s="2" customFormat="1" ht="24.75" customHeight="1">
      <c r="A65" s="41">
        <v>2021</v>
      </c>
      <c r="B65" s="27">
        <v>111091.349</v>
      </c>
      <c r="C65" s="27">
        <v>0</v>
      </c>
      <c r="D65" s="27">
        <v>511.104</v>
      </c>
      <c r="E65" s="27">
        <v>0</v>
      </c>
      <c r="F65" s="27">
        <v>0</v>
      </c>
      <c r="G65" s="27">
        <v>139.684</v>
      </c>
      <c r="H65" s="27">
        <v>9.11</v>
      </c>
      <c r="I65" s="27">
        <v>0</v>
      </c>
      <c r="J65" s="42">
        <f>SUM(B65:I65)</f>
        <v>111751.247</v>
      </c>
    </row>
    <row r="66" spans="1:10" s="2" customFormat="1" ht="24.75" customHeight="1">
      <c r="A66" s="40"/>
      <c r="B66" s="5"/>
      <c r="C66" s="9"/>
      <c r="D66" s="9"/>
      <c r="E66" s="9"/>
      <c r="F66" s="9"/>
      <c r="G66" s="9"/>
      <c r="H66" s="9"/>
      <c r="I66" s="9"/>
      <c r="J66" s="35"/>
    </row>
    <row r="67" spans="1:10" s="2" customFormat="1" ht="24.75" customHeight="1">
      <c r="A67" s="40"/>
      <c r="B67" s="7" t="s">
        <v>28</v>
      </c>
      <c r="C67" s="6"/>
      <c r="D67" s="6"/>
      <c r="E67" s="6"/>
      <c r="F67" s="6"/>
      <c r="G67" s="6"/>
      <c r="H67" s="6"/>
      <c r="I67" s="6"/>
      <c r="J67" s="44"/>
    </row>
    <row r="68" spans="1:10" s="48" customFormat="1" ht="24.75" customHeight="1">
      <c r="A68" s="41">
        <v>1985</v>
      </c>
      <c r="B68" s="27">
        <v>75</v>
      </c>
      <c r="C68" s="31" t="s">
        <v>30</v>
      </c>
      <c r="D68" s="27">
        <v>254</v>
      </c>
      <c r="E68" s="31" t="s">
        <v>48</v>
      </c>
      <c r="F68" s="27">
        <v>28</v>
      </c>
      <c r="G68" s="27">
        <v>55</v>
      </c>
      <c r="H68" s="27">
        <v>138</v>
      </c>
      <c r="I68" s="27">
        <v>448</v>
      </c>
      <c r="J68" s="42">
        <v>2425</v>
      </c>
    </row>
    <row r="69" spans="1:10" s="2" customFormat="1" ht="24.75" customHeight="1">
      <c r="A69" s="41">
        <v>1986</v>
      </c>
      <c r="B69" s="27">
        <v>75</v>
      </c>
      <c r="C69" s="31" t="s">
        <v>30</v>
      </c>
      <c r="D69" s="27">
        <v>237</v>
      </c>
      <c r="E69" s="31" t="s">
        <v>35</v>
      </c>
      <c r="F69" s="27">
        <v>27</v>
      </c>
      <c r="G69" s="27">
        <v>50</v>
      </c>
      <c r="H69" s="27">
        <v>124</v>
      </c>
      <c r="I69" s="27">
        <v>447</v>
      </c>
      <c r="J69" s="42">
        <v>2085</v>
      </c>
    </row>
    <row r="70" spans="1:10" s="2" customFormat="1" ht="24.75" customHeight="1">
      <c r="A70" s="41">
        <v>1987</v>
      </c>
      <c r="B70" s="27">
        <v>109</v>
      </c>
      <c r="C70" s="31" t="s">
        <v>30</v>
      </c>
      <c r="D70" s="27">
        <v>250</v>
      </c>
      <c r="E70" s="31" t="s">
        <v>36</v>
      </c>
      <c r="F70" s="27">
        <v>23</v>
      </c>
      <c r="G70" s="27">
        <v>45</v>
      </c>
      <c r="H70" s="27">
        <v>107</v>
      </c>
      <c r="I70" s="27">
        <v>425</v>
      </c>
      <c r="J70" s="42">
        <v>2109</v>
      </c>
    </row>
    <row r="71" spans="1:10" s="2" customFormat="1" ht="24.75" customHeight="1">
      <c r="A71" s="41">
        <v>1988</v>
      </c>
      <c r="B71" s="27">
        <v>106</v>
      </c>
      <c r="C71" s="31" t="s">
        <v>30</v>
      </c>
      <c r="D71" s="27">
        <v>274</v>
      </c>
      <c r="E71" s="31" t="s">
        <v>37</v>
      </c>
      <c r="F71" s="27">
        <v>24</v>
      </c>
      <c r="G71" s="27">
        <v>44</v>
      </c>
      <c r="H71" s="27">
        <v>151</v>
      </c>
      <c r="I71" s="27">
        <v>361</v>
      </c>
      <c r="J71" s="42">
        <v>2193</v>
      </c>
    </row>
    <row r="72" spans="1:10" s="2" customFormat="1" ht="24.75" customHeight="1">
      <c r="A72" s="41">
        <v>1989</v>
      </c>
      <c r="B72" s="27">
        <v>126</v>
      </c>
      <c r="C72" s="31" t="s">
        <v>30</v>
      </c>
      <c r="D72" s="27">
        <v>323</v>
      </c>
      <c r="E72" s="31" t="s">
        <v>38</v>
      </c>
      <c r="F72" s="27">
        <v>22</v>
      </c>
      <c r="G72" s="27">
        <v>57</v>
      </c>
      <c r="H72" s="27">
        <v>200</v>
      </c>
      <c r="I72" s="27">
        <v>406</v>
      </c>
      <c r="J72" s="42">
        <v>2565</v>
      </c>
    </row>
    <row r="73" spans="1:10" s="2" customFormat="1" ht="24.75" customHeight="1">
      <c r="A73" s="41">
        <v>1990</v>
      </c>
      <c r="B73" s="27">
        <v>182</v>
      </c>
      <c r="C73" s="31" t="s">
        <v>30</v>
      </c>
      <c r="D73" s="27">
        <v>466</v>
      </c>
      <c r="E73" s="31" t="s">
        <v>39</v>
      </c>
      <c r="F73" s="27">
        <v>24</v>
      </c>
      <c r="G73" s="27">
        <v>65</v>
      </c>
      <c r="H73" s="27">
        <v>140</v>
      </c>
      <c r="I73" s="27">
        <v>445</v>
      </c>
      <c r="J73" s="42">
        <v>2739</v>
      </c>
    </row>
    <row r="74" spans="1:10" s="2" customFormat="1" ht="11.25" customHeight="1">
      <c r="A74" s="41"/>
      <c r="B74" s="27"/>
      <c r="C74" s="31"/>
      <c r="D74" s="27"/>
      <c r="E74" s="31"/>
      <c r="F74" s="27"/>
      <c r="G74" s="27"/>
      <c r="H74" s="27"/>
      <c r="I74" s="27"/>
      <c r="J74" s="42"/>
    </row>
    <row r="75" spans="1:10" s="2" customFormat="1" ht="24.75" customHeight="1">
      <c r="A75" s="41">
        <v>1991</v>
      </c>
      <c r="B75" s="27">
        <v>208</v>
      </c>
      <c r="C75" s="31" t="s">
        <v>30</v>
      </c>
      <c r="D75" s="27">
        <v>585</v>
      </c>
      <c r="E75" s="31" t="s">
        <v>40</v>
      </c>
      <c r="F75" s="27">
        <v>25</v>
      </c>
      <c r="G75" s="27">
        <v>53</v>
      </c>
      <c r="H75" s="27">
        <v>293</v>
      </c>
      <c r="I75" s="27">
        <v>433</v>
      </c>
      <c r="J75" s="42">
        <v>3398</v>
      </c>
    </row>
    <row r="76" spans="1:10" s="2" customFormat="1" ht="24.75" customHeight="1">
      <c r="A76" s="41">
        <v>1992</v>
      </c>
      <c r="B76" s="27">
        <v>234.318</v>
      </c>
      <c r="C76" s="31" t="s">
        <v>30</v>
      </c>
      <c r="D76" s="27">
        <v>418.457</v>
      </c>
      <c r="E76" s="31" t="s">
        <v>41</v>
      </c>
      <c r="F76" s="27">
        <v>28.614</v>
      </c>
      <c r="G76" s="27">
        <v>90.64</v>
      </c>
      <c r="H76" s="27">
        <v>392</v>
      </c>
      <c r="I76" s="27">
        <v>361.38</v>
      </c>
      <c r="J76" s="42">
        <v>3399.756</v>
      </c>
    </row>
    <row r="77" spans="1:10" s="2" customFormat="1" ht="24.75" customHeight="1">
      <c r="A77" s="41">
        <v>1993</v>
      </c>
      <c r="B77" s="27">
        <v>238.21</v>
      </c>
      <c r="C77" s="31" t="s">
        <v>30</v>
      </c>
      <c r="D77" s="27">
        <v>359.528</v>
      </c>
      <c r="E77" s="31" t="s">
        <v>42</v>
      </c>
      <c r="F77" s="27">
        <v>19.406</v>
      </c>
      <c r="G77" s="27">
        <v>128.76600000000002</v>
      </c>
      <c r="H77" s="27">
        <v>231</v>
      </c>
      <c r="I77" s="27">
        <v>311.488</v>
      </c>
      <c r="J77" s="42">
        <v>3179.02</v>
      </c>
    </row>
    <row r="78" spans="1:10" ht="24.75">
      <c r="A78" s="41">
        <v>1994</v>
      </c>
      <c r="B78" s="27">
        <f aca="true" t="shared" si="13" ref="B78:J78">SUM(B88+B98)</f>
        <v>197.014</v>
      </c>
      <c r="C78" s="31" t="s">
        <v>30</v>
      </c>
      <c r="D78" s="27">
        <f t="shared" si="13"/>
        <v>270.525</v>
      </c>
      <c r="E78" s="31" t="s">
        <v>43</v>
      </c>
      <c r="F78" s="27">
        <f t="shared" si="13"/>
        <v>22.867</v>
      </c>
      <c r="G78" s="27">
        <f t="shared" si="13"/>
        <v>116.069</v>
      </c>
      <c r="H78" s="27">
        <f t="shared" si="13"/>
        <v>224.12600000000003</v>
      </c>
      <c r="I78" s="27">
        <f t="shared" si="13"/>
        <v>299.125</v>
      </c>
      <c r="J78" s="42">
        <f t="shared" si="13"/>
        <v>3170.882</v>
      </c>
    </row>
    <row r="79" spans="1:10" ht="24.75">
      <c r="A79" s="41">
        <v>1995</v>
      </c>
      <c r="B79" s="27">
        <f aca="true" t="shared" si="14" ref="B79:J79">SUM(B89+B99)</f>
        <v>194.071</v>
      </c>
      <c r="C79" s="27">
        <f>SUM(C89+C99)</f>
        <v>1488</v>
      </c>
      <c r="D79" s="27">
        <f t="shared" si="14"/>
        <v>278.179</v>
      </c>
      <c r="E79" s="31" t="s">
        <v>44</v>
      </c>
      <c r="F79" s="27">
        <f t="shared" si="14"/>
        <v>17.995</v>
      </c>
      <c r="G79" s="27">
        <f t="shared" si="14"/>
        <v>118.837</v>
      </c>
      <c r="H79" s="27">
        <f>SUM(H89+H99)</f>
        <v>222.885</v>
      </c>
      <c r="I79" s="27">
        <f t="shared" si="14"/>
        <v>290.693</v>
      </c>
      <c r="J79" s="42">
        <f t="shared" si="14"/>
        <v>3146.786</v>
      </c>
    </row>
    <row r="80" spans="1:10" ht="24.75">
      <c r="A80" s="41">
        <v>1996</v>
      </c>
      <c r="B80" s="27">
        <f>SUM(B90+B100)</f>
        <v>242.96599999999998</v>
      </c>
      <c r="C80" s="27">
        <f>SUM(C90+C100)</f>
        <v>1405</v>
      </c>
      <c r="D80" s="27">
        <f>SUM(D90+D100)</f>
        <v>257.748</v>
      </c>
      <c r="E80" s="32" t="s">
        <v>45</v>
      </c>
      <c r="F80" s="27">
        <f>SUM(F90+F100)</f>
        <v>21.038</v>
      </c>
      <c r="G80" s="27">
        <f>SUM(G90+G100)</f>
        <v>104.784</v>
      </c>
      <c r="H80" s="27">
        <f>SUM(H90+H100)</f>
        <v>215.09199999999998</v>
      </c>
      <c r="I80" s="27">
        <f>SUM(I90+I100)</f>
        <v>311.796</v>
      </c>
      <c r="J80" s="42">
        <v>3068</v>
      </c>
    </row>
    <row r="81" spans="1:10" ht="24.75">
      <c r="A81" s="41">
        <v>1997</v>
      </c>
      <c r="B81" s="27">
        <f aca="true" t="shared" si="15" ref="B81:J81">SUM(B91+B101)</f>
        <v>259.329</v>
      </c>
      <c r="C81" s="27">
        <f t="shared" si="15"/>
        <v>1458</v>
      </c>
      <c r="D81" s="27">
        <f t="shared" si="15"/>
        <v>241.105</v>
      </c>
      <c r="E81" s="32" t="s">
        <v>46</v>
      </c>
      <c r="F81" s="27">
        <f t="shared" si="15"/>
        <v>22.381</v>
      </c>
      <c r="G81" s="27">
        <f t="shared" si="15"/>
        <v>95.57900000000001</v>
      </c>
      <c r="H81" s="27">
        <f t="shared" si="15"/>
        <v>214.652</v>
      </c>
      <c r="I81" s="27">
        <f t="shared" si="15"/>
        <v>302.322</v>
      </c>
      <c r="J81" s="42">
        <f t="shared" si="15"/>
        <v>3120.3320000000003</v>
      </c>
    </row>
    <row r="82" spans="1:10" ht="24.75">
      <c r="A82" s="41">
        <v>1998</v>
      </c>
      <c r="B82" s="27">
        <f>SUM(B92+B102)</f>
        <v>313.504</v>
      </c>
      <c r="C82" s="27">
        <f aca="true" t="shared" si="16" ref="C82:J82">SUM(C92+C102)</f>
        <v>1677</v>
      </c>
      <c r="D82" s="27">
        <f t="shared" si="16"/>
        <v>241.371</v>
      </c>
      <c r="E82" s="32" t="s">
        <v>47</v>
      </c>
      <c r="F82" s="27">
        <f t="shared" si="16"/>
        <v>22.553</v>
      </c>
      <c r="G82" s="27">
        <f t="shared" si="16"/>
        <v>94.914</v>
      </c>
      <c r="H82" s="27">
        <f t="shared" si="16"/>
        <v>221</v>
      </c>
      <c r="I82" s="27">
        <f t="shared" si="16"/>
        <v>250.134</v>
      </c>
      <c r="J82" s="42">
        <f t="shared" si="16"/>
        <v>3059.474</v>
      </c>
    </row>
    <row r="83" spans="1:10" ht="24.75">
      <c r="A83" s="41">
        <v>1999</v>
      </c>
      <c r="B83" s="27">
        <f>SUM(B93+B103)</f>
        <v>406.671</v>
      </c>
      <c r="C83" s="27">
        <f aca="true" t="shared" si="17" ref="C83:J86">SUM(C93+C103)</f>
        <v>1756.616</v>
      </c>
      <c r="D83" s="27">
        <f t="shared" si="17"/>
        <v>213.21099999999998</v>
      </c>
      <c r="E83" s="27">
        <f t="shared" si="17"/>
        <v>42.997</v>
      </c>
      <c r="F83" s="27">
        <f t="shared" si="17"/>
        <v>22.63</v>
      </c>
      <c r="G83" s="27">
        <f t="shared" si="17"/>
        <v>96.416</v>
      </c>
      <c r="H83" s="27">
        <f t="shared" si="17"/>
        <v>220.42700000000002</v>
      </c>
      <c r="I83" s="27">
        <f t="shared" si="17"/>
        <v>224.886</v>
      </c>
      <c r="J83" s="42">
        <f t="shared" si="17"/>
        <v>2983.8540000000003</v>
      </c>
    </row>
    <row r="84" spans="1:10" ht="24.75">
      <c r="A84" s="41">
        <v>2000</v>
      </c>
      <c r="B84" s="27">
        <f>SUM(B94+B104)</f>
        <v>532.385</v>
      </c>
      <c r="C84" s="27">
        <f t="shared" si="17"/>
        <v>1779.362</v>
      </c>
      <c r="D84" s="27">
        <f t="shared" si="17"/>
        <v>217.435</v>
      </c>
      <c r="E84" s="27">
        <f t="shared" si="17"/>
        <v>44.89</v>
      </c>
      <c r="F84" s="27">
        <f t="shared" si="17"/>
        <v>20.753</v>
      </c>
      <c r="G84" s="27">
        <f t="shared" si="17"/>
        <v>96.231</v>
      </c>
      <c r="H84" s="27">
        <f t="shared" si="17"/>
        <v>251.049</v>
      </c>
      <c r="I84" s="27">
        <f t="shared" si="17"/>
        <v>288.246</v>
      </c>
      <c r="J84" s="42">
        <f t="shared" si="17"/>
        <v>3230.351</v>
      </c>
    </row>
    <row r="85" spans="1:10" ht="24.75">
      <c r="A85" s="41">
        <v>2001</v>
      </c>
      <c r="B85" s="27">
        <f>SUM(B95+B105)</f>
        <v>547.49</v>
      </c>
      <c r="C85" s="27">
        <f t="shared" si="17"/>
        <v>1665.625</v>
      </c>
      <c r="D85" s="27">
        <f t="shared" si="17"/>
        <v>235.488</v>
      </c>
      <c r="E85" s="27">
        <f t="shared" si="17"/>
        <v>37.276</v>
      </c>
      <c r="F85" s="27">
        <f t="shared" si="17"/>
        <v>23.871</v>
      </c>
      <c r="G85" s="27">
        <f t="shared" si="17"/>
        <v>91.994</v>
      </c>
      <c r="H85" s="27">
        <f t="shared" si="17"/>
        <v>273.02700000000004</v>
      </c>
      <c r="I85" s="27">
        <f t="shared" si="17"/>
        <v>344.486</v>
      </c>
      <c r="J85" s="42">
        <f t="shared" si="17"/>
        <v>3219.257</v>
      </c>
    </row>
    <row r="86" spans="1:10" ht="24.75">
      <c r="A86" s="41">
        <v>2002</v>
      </c>
      <c r="B86" s="27">
        <f>SUM(B96+B106)</f>
        <v>582.362</v>
      </c>
      <c r="C86" s="27">
        <f t="shared" si="17"/>
        <v>1542.357</v>
      </c>
      <c r="D86" s="27">
        <f t="shared" si="17"/>
        <v>224.998</v>
      </c>
      <c r="E86" s="27">
        <f t="shared" si="17"/>
        <v>42.219</v>
      </c>
      <c r="F86" s="27">
        <f t="shared" si="17"/>
        <v>23.236</v>
      </c>
      <c r="G86" s="27">
        <f t="shared" si="17"/>
        <v>85.522</v>
      </c>
      <c r="H86" s="27">
        <f t="shared" si="17"/>
        <v>328.25800000000004</v>
      </c>
      <c r="I86" s="27">
        <f t="shared" si="17"/>
        <v>364.47900000000004</v>
      </c>
      <c r="J86" s="42">
        <f t="shared" si="17"/>
        <v>3193.431</v>
      </c>
    </row>
    <row r="87" spans="1:10" s="11" customFormat="1" ht="26.25" hidden="1">
      <c r="A87" s="41"/>
      <c r="B87" s="28" t="s">
        <v>17</v>
      </c>
      <c r="C87" s="29"/>
      <c r="D87" s="29"/>
      <c r="E87" s="29"/>
      <c r="F87" s="29"/>
      <c r="G87" s="29"/>
      <c r="H87" s="29"/>
      <c r="I87" s="29"/>
      <c r="J87" s="43"/>
    </row>
    <row r="88" spans="1:10" s="11" customFormat="1" ht="24.75" hidden="1">
      <c r="A88" s="41">
        <v>1994</v>
      </c>
      <c r="B88" s="27">
        <v>197.014</v>
      </c>
      <c r="C88" s="27">
        <v>0</v>
      </c>
      <c r="D88" s="27">
        <v>258.356</v>
      </c>
      <c r="E88" s="27">
        <v>1489.698</v>
      </c>
      <c r="F88" s="27">
        <v>22.867</v>
      </c>
      <c r="G88" s="27">
        <v>116.069</v>
      </c>
      <c r="H88" s="27">
        <v>186.57600000000002</v>
      </c>
      <c r="I88" s="27">
        <v>299.125</v>
      </c>
      <c r="J88" s="42">
        <v>2569.705</v>
      </c>
    </row>
    <row r="89" spans="1:10" s="11" customFormat="1" ht="24.75" hidden="1">
      <c r="A89" s="41">
        <v>1995</v>
      </c>
      <c r="B89" s="27">
        <v>194.071</v>
      </c>
      <c r="C89" s="27">
        <v>1488</v>
      </c>
      <c r="D89" s="27">
        <v>277.19</v>
      </c>
      <c r="E89" s="27">
        <v>0</v>
      </c>
      <c r="F89" s="27">
        <v>17.995</v>
      </c>
      <c r="G89" s="27">
        <v>118.837</v>
      </c>
      <c r="H89" s="27">
        <v>169</v>
      </c>
      <c r="I89" s="27">
        <v>290.693</v>
      </c>
      <c r="J89" s="42">
        <f aca="true" t="shared" si="18" ref="J89:J94">SUM(B89:I89)</f>
        <v>2555.786</v>
      </c>
    </row>
    <row r="90" spans="1:10" s="11" customFormat="1" ht="24.75" hidden="1">
      <c r="A90" s="41">
        <v>1996</v>
      </c>
      <c r="B90" s="27">
        <v>215.909</v>
      </c>
      <c r="C90" s="27">
        <v>1405</v>
      </c>
      <c r="D90" s="27">
        <v>257.001</v>
      </c>
      <c r="E90" s="27">
        <v>0</v>
      </c>
      <c r="F90" s="27">
        <v>21.038</v>
      </c>
      <c r="G90" s="27">
        <v>104.784</v>
      </c>
      <c r="H90" s="27">
        <v>155</v>
      </c>
      <c r="I90" s="27">
        <v>311.796</v>
      </c>
      <c r="J90" s="42">
        <f t="shared" si="18"/>
        <v>2470.528</v>
      </c>
    </row>
    <row r="91" spans="1:10" s="11" customFormat="1" ht="24.75" hidden="1">
      <c r="A91" s="41">
        <v>1997</v>
      </c>
      <c r="B91" s="27">
        <v>207.197</v>
      </c>
      <c r="C91" s="27">
        <v>1458</v>
      </c>
      <c r="D91" s="27">
        <v>238.774</v>
      </c>
      <c r="E91" s="27">
        <v>0</v>
      </c>
      <c r="F91" s="27">
        <v>22.381</v>
      </c>
      <c r="G91" s="27">
        <v>93.658</v>
      </c>
      <c r="H91" s="27">
        <v>157</v>
      </c>
      <c r="I91" s="27">
        <v>302.322</v>
      </c>
      <c r="J91" s="42">
        <f t="shared" si="18"/>
        <v>2479.3320000000003</v>
      </c>
    </row>
    <row r="92" spans="1:10" s="11" customFormat="1" ht="24.75" hidden="1">
      <c r="A92" s="41">
        <v>1998</v>
      </c>
      <c r="B92" s="27">
        <v>216.548</v>
      </c>
      <c r="C92" s="27">
        <v>1394</v>
      </c>
      <c r="D92" s="27">
        <v>237</v>
      </c>
      <c r="E92" s="27">
        <v>0</v>
      </c>
      <c r="F92" s="27">
        <v>22.553</v>
      </c>
      <c r="G92" s="27">
        <v>92.239</v>
      </c>
      <c r="H92" s="27">
        <v>163</v>
      </c>
      <c r="I92" s="27">
        <v>250.134</v>
      </c>
      <c r="J92" s="42">
        <f t="shared" si="18"/>
        <v>2375.474</v>
      </c>
    </row>
    <row r="93" spans="1:10" s="11" customFormat="1" ht="24.75" hidden="1">
      <c r="A93" s="41">
        <v>1999</v>
      </c>
      <c r="B93" s="27">
        <v>192.201</v>
      </c>
      <c r="C93" s="27">
        <v>1287.742</v>
      </c>
      <c r="D93" s="27">
        <v>212.672</v>
      </c>
      <c r="E93" s="27">
        <v>0</v>
      </c>
      <c r="F93" s="27">
        <v>22.63</v>
      </c>
      <c r="G93" s="27">
        <v>93.554</v>
      </c>
      <c r="H93" s="27">
        <v>165.608</v>
      </c>
      <c r="I93" s="27">
        <v>224.886</v>
      </c>
      <c r="J93" s="42">
        <f t="shared" si="18"/>
        <v>2199.293</v>
      </c>
    </row>
    <row r="94" spans="1:10" s="11" customFormat="1" ht="24.75" hidden="1">
      <c r="A94" s="41">
        <v>2000</v>
      </c>
      <c r="B94" s="27">
        <v>202.012</v>
      </c>
      <c r="C94" s="27">
        <v>1375.961</v>
      </c>
      <c r="D94" s="27">
        <v>217.435</v>
      </c>
      <c r="E94" s="27">
        <v>0</v>
      </c>
      <c r="F94" s="27">
        <v>20.753</v>
      </c>
      <c r="G94" s="27">
        <v>94.332</v>
      </c>
      <c r="H94" s="27">
        <v>194.395</v>
      </c>
      <c r="I94" s="27">
        <v>285.746</v>
      </c>
      <c r="J94" s="42">
        <f t="shared" si="18"/>
        <v>2390.634</v>
      </c>
    </row>
    <row r="95" spans="1:10" s="11" customFormat="1" ht="24.75" hidden="1">
      <c r="A95" s="41">
        <v>2001</v>
      </c>
      <c r="B95" s="27">
        <v>206.643</v>
      </c>
      <c r="C95" s="27">
        <v>1308.858</v>
      </c>
      <c r="D95" s="27">
        <v>235.488</v>
      </c>
      <c r="E95" s="27">
        <v>0.383</v>
      </c>
      <c r="F95" s="27">
        <v>23.871</v>
      </c>
      <c r="G95" s="27">
        <v>91.994</v>
      </c>
      <c r="H95" s="27">
        <v>194.705</v>
      </c>
      <c r="I95" s="27">
        <v>331.247</v>
      </c>
      <c r="J95" s="42">
        <f>SUM(B95:I95)</f>
        <v>2393.189</v>
      </c>
    </row>
    <row r="96" spans="1:10" s="11" customFormat="1" ht="24.75" hidden="1">
      <c r="A96" s="41">
        <v>2002</v>
      </c>
      <c r="B96" s="27">
        <v>211.845</v>
      </c>
      <c r="C96" s="27">
        <v>1237.424</v>
      </c>
      <c r="D96" s="27">
        <v>224.998</v>
      </c>
      <c r="E96" s="27">
        <v>0</v>
      </c>
      <c r="F96" s="27">
        <v>23.236</v>
      </c>
      <c r="G96" s="27">
        <v>85.522</v>
      </c>
      <c r="H96" s="27">
        <v>242.08</v>
      </c>
      <c r="I96" s="27">
        <v>323.343</v>
      </c>
      <c r="J96" s="42">
        <f>SUM(B96:I96)</f>
        <v>2348.448</v>
      </c>
    </row>
    <row r="97" spans="1:10" s="11" customFormat="1" ht="26.25" hidden="1">
      <c r="A97" s="41"/>
      <c r="B97" s="30" t="s">
        <v>18</v>
      </c>
      <c r="C97" s="29"/>
      <c r="D97" s="29"/>
      <c r="E97" s="29"/>
      <c r="F97" s="29"/>
      <c r="G97" s="29"/>
      <c r="H97" s="29"/>
      <c r="I97" s="29"/>
      <c r="J97" s="43"/>
    </row>
    <row r="98" spans="1:10" s="11" customFormat="1" ht="24.75" hidden="1">
      <c r="A98" s="41">
        <v>1994</v>
      </c>
      <c r="B98" s="27">
        <v>0</v>
      </c>
      <c r="C98" s="27">
        <v>0</v>
      </c>
      <c r="D98" s="27">
        <v>12.169</v>
      </c>
      <c r="E98" s="27">
        <v>551</v>
      </c>
      <c r="F98" s="27">
        <v>0</v>
      </c>
      <c r="G98" s="27">
        <v>0</v>
      </c>
      <c r="H98" s="27">
        <v>37.55</v>
      </c>
      <c r="I98" s="27">
        <v>0</v>
      </c>
      <c r="J98" s="42">
        <v>601.177</v>
      </c>
    </row>
    <row r="99" spans="1:10" s="11" customFormat="1" ht="24.75" hidden="1">
      <c r="A99" s="41">
        <v>1995</v>
      </c>
      <c r="B99" s="27">
        <v>0</v>
      </c>
      <c r="C99" s="27">
        <v>0</v>
      </c>
      <c r="D99" s="27">
        <v>0.989</v>
      </c>
      <c r="E99" s="31" t="s">
        <v>23</v>
      </c>
      <c r="F99" s="27">
        <v>0</v>
      </c>
      <c r="G99" s="27">
        <v>0</v>
      </c>
      <c r="H99" s="27">
        <v>53.885</v>
      </c>
      <c r="I99" s="27">
        <v>0</v>
      </c>
      <c r="J99" s="42">
        <v>591</v>
      </c>
    </row>
    <row r="100" spans="1:10" s="11" customFormat="1" ht="24.75" hidden="1">
      <c r="A100" s="41">
        <v>1996</v>
      </c>
      <c r="B100" s="27">
        <v>27.057</v>
      </c>
      <c r="C100" s="27">
        <v>0</v>
      </c>
      <c r="D100" s="27">
        <v>0.747</v>
      </c>
      <c r="E100" s="31" t="s">
        <v>24</v>
      </c>
      <c r="F100" s="27">
        <v>0</v>
      </c>
      <c r="G100" s="27">
        <v>0</v>
      </c>
      <c r="H100" s="27">
        <v>60.092</v>
      </c>
      <c r="I100" s="27">
        <v>0</v>
      </c>
      <c r="J100" s="42">
        <v>598</v>
      </c>
    </row>
    <row r="101" spans="1:10" s="11" customFormat="1" ht="24.75" hidden="1">
      <c r="A101" s="41">
        <v>1997</v>
      </c>
      <c r="B101" s="27">
        <v>52.132</v>
      </c>
      <c r="C101" s="27">
        <v>0</v>
      </c>
      <c r="D101" s="27">
        <v>2.331</v>
      </c>
      <c r="E101" s="31" t="s">
        <v>25</v>
      </c>
      <c r="F101" s="27">
        <v>0</v>
      </c>
      <c r="G101" s="27">
        <v>1.921</v>
      </c>
      <c r="H101" s="27">
        <v>57.652</v>
      </c>
      <c r="I101" s="27">
        <v>0</v>
      </c>
      <c r="J101" s="42">
        <v>641</v>
      </c>
    </row>
    <row r="102" spans="1:10" s="11" customFormat="1" ht="24.75" hidden="1">
      <c r="A102" s="41">
        <v>1998</v>
      </c>
      <c r="B102" s="27">
        <v>96.956</v>
      </c>
      <c r="C102" s="27">
        <v>283</v>
      </c>
      <c r="D102" s="27">
        <v>4.371</v>
      </c>
      <c r="E102" s="31" t="s">
        <v>26</v>
      </c>
      <c r="F102" s="27">
        <v>0</v>
      </c>
      <c r="G102" s="27">
        <v>2.675</v>
      </c>
      <c r="H102" s="27">
        <v>58</v>
      </c>
      <c r="I102" s="27">
        <v>0</v>
      </c>
      <c r="J102" s="42">
        <v>684</v>
      </c>
    </row>
    <row r="103" spans="1:10" s="11" customFormat="1" ht="24.75" hidden="1">
      <c r="A103" s="41">
        <v>1999</v>
      </c>
      <c r="B103" s="27">
        <v>214.47</v>
      </c>
      <c r="C103" s="27">
        <v>468.874</v>
      </c>
      <c r="D103" s="27">
        <v>0.539</v>
      </c>
      <c r="E103" s="27">
        <v>42.997</v>
      </c>
      <c r="F103" s="27">
        <v>0</v>
      </c>
      <c r="G103" s="27">
        <v>2.862</v>
      </c>
      <c r="H103" s="27">
        <v>54.819</v>
      </c>
      <c r="I103" s="27">
        <v>0</v>
      </c>
      <c r="J103" s="42">
        <f aca="true" t="shared" si="19" ref="J103:J108">SUM(B103:I103)</f>
        <v>784.5609999999999</v>
      </c>
    </row>
    <row r="104" spans="1:10" s="11" customFormat="1" ht="24.75" hidden="1">
      <c r="A104" s="41">
        <v>2000</v>
      </c>
      <c r="B104" s="27">
        <v>330.373</v>
      </c>
      <c r="C104" s="27">
        <v>403.401</v>
      </c>
      <c r="D104" s="27">
        <v>0</v>
      </c>
      <c r="E104" s="27">
        <v>44.89</v>
      </c>
      <c r="F104" s="27">
        <v>0</v>
      </c>
      <c r="G104" s="27">
        <v>1.899</v>
      </c>
      <c r="H104" s="27">
        <v>56.654</v>
      </c>
      <c r="I104" s="27">
        <v>2.5</v>
      </c>
      <c r="J104" s="42">
        <f t="shared" si="19"/>
        <v>839.717</v>
      </c>
    </row>
    <row r="105" spans="1:10" s="11" customFormat="1" ht="24.75" hidden="1">
      <c r="A105" s="41">
        <v>2001</v>
      </c>
      <c r="B105" s="27">
        <v>340.847</v>
      </c>
      <c r="C105" s="27">
        <v>356.767</v>
      </c>
      <c r="D105" s="27">
        <v>0</v>
      </c>
      <c r="E105" s="27">
        <v>36.893</v>
      </c>
      <c r="F105" s="27">
        <v>0</v>
      </c>
      <c r="G105" s="27">
        <v>0</v>
      </c>
      <c r="H105" s="27">
        <v>78.322</v>
      </c>
      <c r="I105" s="27">
        <v>13.239</v>
      </c>
      <c r="J105" s="42">
        <f t="shared" si="19"/>
        <v>826.0680000000001</v>
      </c>
    </row>
    <row r="106" spans="1:10" ht="24.75" hidden="1">
      <c r="A106" s="41">
        <v>2002</v>
      </c>
      <c r="B106" s="27">
        <v>370.517</v>
      </c>
      <c r="C106" s="27">
        <v>304.933</v>
      </c>
      <c r="D106" s="27">
        <v>0</v>
      </c>
      <c r="E106" s="27">
        <v>42.219</v>
      </c>
      <c r="F106" s="27">
        <v>0</v>
      </c>
      <c r="G106" s="27">
        <v>0</v>
      </c>
      <c r="H106" s="27">
        <v>86.178</v>
      </c>
      <c r="I106" s="27">
        <v>41.136</v>
      </c>
      <c r="J106" s="42">
        <f t="shared" si="19"/>
        <v>844.9830000000001</v>
      </c>
    </row>
    <row r="107" spans="1:10" ht="24.75">
      <c r="A107" s="41">
        <v>2003</v>
      </c>
      <c r="B107" s="27">
        <v>562.349</v>
      </c>
      <c r="C107" s="27">
        <v>1697.944</v>
      </c>
      <c r="D107" s="27">
        <v>214.143</v>
      </c>
      <c r="E107" s="27">
        <v>56.249</v>
      </c>
      <c r="F107" s="27">
        <v>47.749</v>
      </c>
      <c r="G107" s="27">
        <v>78.38</v>
      </c>
      <c r="H107" s="27">
        <v>223.159</v>
      </c>
      <c r="I107" s="27">
        <v>332.592</v>
      </c>
      <c r="J107" s="42">
        <f t="shared" si="19"/>
        <v>3212.565</v>
      </c>
    </row>
    <row r="108" spans="1:10" ht="24.75">
      <c r="A108" s="41">
        <v>2004</v>
      </c>
      <c r="B108" s="27">
        <v>565</v>
      </c>
      <c r="C108" s="27">
        <v>2009</v>
      </c>
      <c r="D108" s="27">
        <v>244</v>
      </c>
      <c r="E108" s="27">
        <v>97</v>
      </c>
      <c r="F108" s="27">
        <v>44</v>
      </c>
      <c r="G108" s="27">
        <v>81</v>
      </c>
      <c r="H108" s="27">
        <v>238</v>
      </c>
      <c r="I108" s="27">
        <v>349</v>
      </c>
      <c r="J108" s="42">
        <f t="shared" si="19"/>
        <v>3627</v>
      </c>
    </row>
    <row r="109" spans="1:10" ht="24.75">
      <c r="A109" s="41">
        <v>2005</v>
      </c>
      <c r="B109" s="27">
        <v>595.746</v>
      </c>
      <c r="C109" s="27">
        <v>1699.318</v>
      </c>
      <c r="D109" s="27">
        <v>241.73</v>
      </c>
      <c r="E109" s="27">
        <v>231.599</v>
      </c>
      <c r="F109" s="27">
        <v>37.291</v>
      </c>
      <c r="G109" s="27">
        <v>73.908</v>
      </c>
      <c r="H109" s="27">
        <v>308.38</v>
      </c>
      <c r="I109" s="27">
        <v>395.52</v>
      </c>
      <c r="J109" s="42">
        <f aca="true" t="shared" si="20" ref="J109:J114">SUM(B109:I109)</f>
        <v>3583.492</v>
      </c>
    </row>
    <row r="110" spans="1:10" ht="24.75">
      <c r="A110" s="41">
        <v>2006</v>
      </c>
      <c r="B110" s="27">
        <v>537.825</v>
      </c>
      <c r="C110" s="27">
        <v>1662.058</v>
      </c>
      <c r="D110" s="27">
        <v>242.885</v>
      </c>
      <c r="E110" s="27">
        <v>272.657</v>
      </c>
      <c r="F110" s="27">
        <v>31.647</v>
      </c>
      <c r="G110" s="27">
        <v>68.942</v>
      </c>
      <c r="H110" s="27">
        <v>433.215</v>
      </c>
      <c r="I110" s="27">
        <v>493.759</v>
      </c>
      <c r="J110" s="42">
        <f t="shared" si="20"/>
        <v>3742.9880000000003</v>
      </c>
    </row>
    <row r="111" spans="1:10" ht="24.75">
      <c r="A111" s="41">
        <v>2007</v>
      </c>
      <c r="B111" s="27">
        <v>552.234</v>
      </c>
      <c r="C111" s="27">
        <v>1671.124</v>
      </c>
      <c r="D111" s="27">
        <v>254.647</v>
      </c>
      <c r="E111" s="27">
        <v>223.55</v>
      </c>
      <c r="F111" s="27">
        <v>32.049</v>
      </c>
      <c r="G111" s="27">
        <v>51.628</v>
      </c>
      <c r="H111" s="27">
        <v>517.109</v>
      </c>
      <c r="I111" s="27">
        <v>575.944</v>
      </c>
      <c r="J111" s="42">
        <f t="shared" si="20"/>
        <v>3878.2850000000003</v>
      </c>
    </row>
    <row r="112" spans="1:10" ht="24.75">
      <c r="A112" s="41">
        <v>2008</v>
      </c>
      <c r="B112" s="27">
        <v>566.312</v>
      </c>
      <c r="C112" s="27">
        <v>1610.504</v>
      </c>
      <c r="D112" s="27">
        <v>258.205</v>
      </c>
      <c r="E112" s="27">
        <v>263.474</v>
      </c>
      <c r="F112" s="27">
        <v>41.128</v>
      </c>
      <c r="G112" s="27">
        <v>56.251</v>
      </c>
      <c r="H112" s="27">
        <v>606.183</v>
      </c>
      <c r="I112" s="27">
        <v>714.676</v>
      </c>
      <c r="J112" s="42">
        <f t="shared" si="20"/>
        <v>4116.733</v>
      </c>
    </row>
    <row r="113" spans="1:10" ht="24.75">
      <c r="A113" s="41">
        <v>2009</v>
      </c>
      <c r="B113" s="27">
        <v>392.224</v>
      </c>
      <c r="C113" s="27">
        <v>1287.516</v>
      </c>
      <c r="D113" s="27">
        <v>252.137</v>
      </c>
      <c r="E113" s="27">
        <v>236.999</v>
      </c>
      <c r="F113" s="27">
        <v>43.69</v>
      </c>
      <c r="G113" s="27">
        <v>80.689</v>
      </c>
      <c r="H113" s="27">
        <v>747.825</v>
      </c>
      <c r="I113" s="27">
        <v>579.484</v>
      </c>
      <c r="J113" s="42">
        <f t="shared" si="20"/>
        <v>3620.564</v>
      </c>
    </row>
    <row r="114" spans="1:10" ht="24.75">
      <c r="A114" s="41">
        <v>2010</v>
      </c>
      <c r="B114" s="27">
        <v>387</v>
      </c>
      <c r="C114" s="27">
        <v>1424</v>
      </c>
      <c r="D114" s="27">
        <v>263</v>
      </c>
      <c r="E114" s="27">
        <v>303</v>
      </c>
      <c r="F114" s="27">
        <v>78</v>
      </c>
      <c r="G114" s="27">
        <v>113</v>
      </c>
      <c r="H114" s="27">
        <v>773</v>
      </c>
      <c r="I114" s="27">
        <v>699</v>
      </c>
      <c r="J114" s="42">
        <f t="shared" si="20"/>
        <v>4040</v>
      </c>
    </row>
    <row r="115" spans="1:10" ht="24.75">
      <c r="A115" s="41">
        <v>2011</v>
      </c>
      <c r="B115" s="27">
        <v>475</v>
      </c>
      <c r="C115" s="27">
        <v>1610</v>
      </c>
      <c r="D115" s="27">
        <v>247</v>
      </c>
      <c r="E115" s="27">
        <v>337</v>
      </c>
      <c r="F115" s="27">
        <v>101</v>
      </c>
      <c r="G115" s="27">
        <v>138</v>
      </c>
      <c r="H115" s="27">
        <v>865</v>
      </c>
      <c r="I115" s="27">
        <v>816</v>
      </c>
      <c r="J115" s="42">
        <f aca="true" t="shared" si="21" ref="J115:J120">SUM(B115:I115)</f>
        <v>4589</v>
      </c>
    </row>
    <row r="116" spans="1:10" ht="24.75">
      <c r="A116" s="41">
        <v>2012</v>
      </c>
      <c r="B116" s="27">
        <v>519</v>
      </c>
      <c r="C116" s="27">
        <v>1520</v>
      </c>
      <c r="D116" s="27">
        <v>232</v>
      </c>
      <c r="E116" s="27">
        <v>348</v>
      </c>
      <c r="F116" s="27">
        <v>110</v>
      </c>
      <c r="G116" s="27">
        <v>147</v>
      </c>
      <c r="H116" s="27">
        <v>967</v>
      </c>
      <c r="I116" s="27">
        <v>837</v>
      </c>
      <c r="J116" s="42">
        <f t="shared" si="21"/>
        <v>4680</v>
      </c>
    </row>
    <row r="117" spans="1:10" ht="24.75">
      <c r="A117" s="41">
        <v>2013</v>
      </c>
      <c r="B117" s="27">
        <v>552.198</v>
      </c>
      <c r="C117" s="27">
        <v>1470.56</v>
      </c>
      <c r="D117" s="27">
        <v>251.893</v>
      </c>
      <c r="E117" s="27">
        <v>289.357</v>
      </c>
      <c r="F117" s="27">
        <v>126.595</v>
      </c>
      <c r="G117" s="27">
        <v>141.308</v>
      </c>
      <c r="H117" s="27">
        <v>1132.415</v>
      </c>
      <c r="I117" s="27">
        <v>889.481</v>
      </c>
      <c r="J117" s="42">
        <f t="shared" si="21"/>
        <v>4853.807</v>
      </c>
    </row>
    <row r="118" spans="1:10" ht="24.75">
      <c r="A118" s="41">
        <v>2014</v>
      </c>
      <c r="B118" s="27">
        <v>423</v>
      </c>
      <c r="C118" s="27">
        <v>1459</v>
      </c>
      <c r="D118" s="27">
        <v>251</v>
      </c>
      <c r="E118" s="27">
        <v>303</v>
      </c>
      <c r="F118" s="27">
        <v>135</v>
      </c>
      <c r="G118" s="27">
        <v>143</v>
      </c>
      <c r="H118" s="27">
        <v>1069</v>
      </c>
      <c r="I118" s="27">
        <v>1032.907</v>
      </c>
      <c r="J118" s="42">
        <f t="shared" si="21"/>
        <v>4815.907</v>
      </c>
    </row>
    <row r="119" spans="1:10" ht="24.75">
      <c r="A119" s="41">
        <v>2015</v>
      </c>
      <c r="B119" s="27">
        <v>492.428</v>
      </c>
      <c r="C119" s="27">
        <v>1442.963</v>
      </c>
      <c r="D119" s="27">
        <v>244.443</v>
      </c>
      <c r="E119" s="27">
        <v>294.355</v>
      </c>
      <c r="F119" s="27">
        <v>145.449</v>
      </c>
      <c r="G119" s="27">
        <v>138.935</v>
      </c>
      <c r="H119" s="27">
        <v>1092.95</v>
      </c>
      <c r="I119" s="27">
        <v>982.177</v>
      </c>
      <c r="J119" s="42">
        <f t="shared" si="21"/>
        <v>4833.7</v>
      </c>
    </row>
    <row r="120" spans="1:10" ht="24.75">
      <c r="A120" s="41">
        <v>2016</v>
      </c>
      <c r="B120" s="27">
        <f>107.442+308.992</f>
        <v>416.434</v>
      </c>
      <c r="C120" s="27">
        <f>1397.955</f>
        <v>1397.955</v>
      </c>
      <c r="D120" s="27">
        <f>135.672+98.724</f>
        <v>234.39600000000002</v>
      </c>
      <c r="E120" s="27">
        <f>290.294</f>
        <v>290.294</v>
      </c>
      <c r="F120" s="27">
        <f>125.579+34.436</f>
        <v>160.015</v>
      </c>
      <c r="G120" s="27">
        <f>133.352</f>
        <v>133.352</v>
      </c>
      <c r="H120" s="27">
        <v>1162.924</v>
      </c>
      <c r="I120" s="27">
        <v>895.415</v>
      </c>
      <c r="J120" s="42">
        <f t="shared" si="21"/>
        <v>4690.785</v>
      </c>
    </row>
    <row r="121" spans="1:10" ht="24.75">
      <c r="A121" s="41">
        <v>2017</v>
      </c>
      <c r="B121" s="27">
        <f>80.72+278.282</f>
        <v>359.00199999999995</v>
      </c>
      <c r="C121" s="27">
        <f>1447.852</f>
        <v>1447.852</v>
      </c>
      <c r="D121" s="27">
        <f>132.165+97.89</f>
        <v>230.055</v>
      </c>
      <c r="E121" s="27">
        <f>319.791</f>
        <v>319.791</v>
      </c>
      <c r="F121" s="27">
        <f>144.978+41.34</f>
        <v>186.318</v>
      </c>
      <c r="G121" s="27">
        <f>153.299</f>
        <v>153.299</v>
      </c>
      <c r="H121" s="27">
        <f>184.436+8.707+186.424+14.068+601.991+9.691</f>
        <v>1005.317</v>
      </c>
      <c r="I121" s="27">
        <v>940.944</v>
      </c>
      <c r="J121" s="42">
        <f>SUM(B121:I121)</f>
        <v>4642.578</v>
      </c>
    </row>
    <row r="122" spans="1:10" ht="24.75">
      <c r="A122" s="41">
        <v>2018</v>
      </c>
      <c r="B122" s="27">
        <f>76.341+375.924</f>
        <v>452.265</v>
      </c>
      <c r="C122" s="27">
        <f>1410.405</f>
        <v>1410.405</v>
      </c>
      <c r="D122" s="27">
        <f>128.697+77.959</f>
        <v>206.656</v>
      </c>
      <c r="E122" s="27">
        <f>313.666</f>
        <v>313.666</v>
      </c>
      <c r="F122" s="27">
        <f>145.392+41.139</f>
        <v>186.531</v>
      </c>
      <c r="G122" s="27">
        <f>149.803</f>
        <v>149.803</v>
      </c>
      <c r="H122" s="27">
        <f>2.448+8.093+0.013+206.243+12.798+189.081+567.029+162.227+41.66+7.983</f>
        <v>1197.575</v>
      </c>
      <c r="I122" s="27">
        <v>982.946</v>
      </c>
      <c r="J122" s="42">
        <f>SUM(B122:I122)</f>
        <v>4899.847</v>
      </c>
    </row>
    <row r="123" spans="1:10" ht="24.75">
      <c r="A123" s="41">
        <v>2019</v>
      </c>
      <c r="B123" s="27">
        <f>53.387+296.805</f>
        <v>350.192</v>
      </c>
      <c r="C123" s="27">
        <f>1275.918</f>
        <v>1275.918</v>
      </c>
      <c r="D123" s="27">
        <f>127.052+28.811</f>
        <v>155.863</v>
      </c>
      <c r="E123" s="27">
        <f>285.858</f>
        <v>285.858</v>
      </c>
      <c r="F123" s="27">
        <f>140.273+42.648</f>
        <v>182.921</v>
      </c>
      <c r="G123" s="27">
        <f>130.65</f>
        <v>130.65</v>
      </c>
      <c r="H123" s="27">
        <f>0.012+133.782+42.523+7.408+153.01+12.988+186.524+561.722+0.026</f>
        <v>1097.9950000000001</v>
      </c>
      <c r="I123" s="27">
        <v>849.74</v>
      </c>
      <c r="J123" s="42">
        <f>SUM(B123:I123)</f>
        <v>4329.137</v>
      </c>
    </row>
    <row r="124" spans="1:10" ht="24.75">
      <c r="A124" s="41">
        <v>2020</v>
      </c>
      <c r="B124" s="27">
        <f>62.014+157.113</f>
        <v>219.127</v>
      </c>
      <c r="C124" s="27">
        <f>1238.792</f>
        <v>1238.792</v>
      </c>
      <c r="D124" s="27">
        <f>92.92</f>
        <v>92.92</v>
      </c>
      <c r="E124" s="27">
        <f>276.213</f>
        <v>276.213</v>
      </c>
      <c r="F124" s="27">
        <f>135.372+30.798</f>
        <v>166.17000000000002</v>
      </c>
      <c r="G124" s="27">
        <f>119.143</f>
        <v>119.143</v>
      </c>
      <c r="H124" s="27">
        <f>0.034+99.246+39.569+0.541+6.371+0.016+102.923+11.452+175.962+532.287</f>
        <v>968.4010000000001</v>
      </c>
      <c r="I124" s="27">
        <v>692.278</v>
      </c>
      <c r="J124" s="42">
        <f>SUM(B124:I124)</f>
        <v>3773.044</v>
      </c>
    </row>
    <row r="125" spans="1:10" ht="24.75">
      <c r="A125" s="41">
        <v>2021</v>
      </c>
      <c r="B125" s="27">
        <f>74.466+157.797</f>
        <v>232.26299999999998</v>
      </c>
      <c r="C125" s="27">
        <v>1298.561</v>
      </c>
      <c r="D125" s="27">
        <v>100.439</v>
      </c>
      <c r="E125" s="27">
        <v>322.47</v>
      </c>
      <c r="F125" s="27">
        <f>137.742+33.557</f>
        <v>171.29899999999998</v>
      </c>
      <c r="G125" s="27">
        <v>117.586</v>
      </c>
      <c r="H125" s="27">
        <f>112.049+43.656+0.366+5.635+76.88+11.449+193.186+532.585</f>
        <v>975.806</v>
      </c>
      <c r="I125" s="27">
        <v>761.066</v>
      </c>
      <c r="J125" s="42">
        <f>SUM(B125:I125)</f>
        <v>3979.49</v>
      </c>
    </row>
    <row r="126" spans="1:10" ht="24.75">
      <c r="A126" s="40"/>
      <c r="B126" s="9"/>
      <c r="C126" s="9"/>
      <c r="D126" s="9"/>
      <c r="E126" s="9"/>
      <c r="F126" s="9"/>
      <c r="G126" s="9"/>
      <c r="H126" s="9"/>
      <c r="I126" s="9"/>
      <c r="J126" s="35"/>
    </row>
    <row r="127" spans="1:10" ht="25.5">
      <c r="A127" s="33" t="s">
        <v>29</v>
      </c>
      <c r="B127" s="10"/>
      <c r="C127" s="10"/>
      <c r="D127" s="10"/>
      <c r="E127" s="10"/>
      <c r="J127" s="34"/>
    </row>
    <row r="128" spans="1:10" ht="26.25">
      <c r="A128" s="33" t="s">
        <v>34</v>
      </c>
      <c r="B128" s="9"/>
      <c r="C128" s="9"/>
      <c r="D128" s="9"/>
      <c r="E128" s="9"/>
      <c r="F128" s="9"/>
      <c r="G128" s="9"/>
      <c r="H128" s="9"/>
      <c r="I128" s="9"/>
      <c r="J128" s="35"/>
    </row>
    <row r="129" spans="1:10" ht="13.5" thickBot="1">
      <c r="A129" s="45"/>
      <c r="B129" s="46"/>
      <c r="C129" s="46"/>
      <c r="D129" s="46"/>
      <c r="E129" s="46"/>
      <c r="F129" s="46"/>
      <c r="G129" s="46"/>
      <c r="H129" s="46"/>
      <c r="I129" s="46"/>
      <c r="J129" s="47"/>
    </row>
  </sheetData>
  <sheetProtection/>
  <mergeCells count="1">
    <mergeCell ref="G1:J1"/>
  </mergeCells>
  <printOptions/>
  <pageMargins left="0.7874015748031497" right="0.1968503937007874" top="0.7874015748031497" bottom="0.3937007874015748" header="0.5118110236220472" footer="0.5118110236220472"/>
  <pageSetup fitToHeight="1" fitToWidth="1" orientation="portrait" paperSize="9" scale="37" r:id="rId1"/>
  <headerFooter alignWithMargins="0">
    <oddFooter>&amp;L&amp;"Arial,Standard"&amp;16Übersichten/Zeitreihen/Internet/&amp;F&amp;R&amp;"Arial,Standard"&amp;16Statistik der Kohlenwirtschaft e.V., Bergheim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Saritzoglou</dc:creator>
  <cp:keywords/>
  <dc:description/>
  <cp:lastModifiedBy>Dyllong</cp:lastModifiedBy>
  <cp:lastPrinted>2017-07-19T12:40:49Z</cp:lastPrinted>
  <dcterms:created xsi:type="dcterms:W3CDTF">2006-04-03T06:42:59Z</dcterms:created>
  <dcterms:modified xsi:type="dcterms:W3CDTF">2022-03-30T08:01:17Z</dcterms:modified>
  <cp:category/>
  <cp:version/>
  <cp:contentType/>
  <cp:contentStatus/>
</cp:coreProperties>
</file>