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ISTI\Daten\Website\"/>
    </mc:Choice>
  </mc:AlternateContent>
  <xr:revisionPtr revIDLastSave="0" documentId="13_ncr:1_{51F72684-4EBE-4593-9682-94CEE76FF707}" xr6:coauthVersionLast="47" xr6:coauthVersionMax="47" xr10:uidLastSave="{00000000-0000-0000-0000-000000000000}"/>
  <bookViews>
    <workbookView xWindow="31230" yWindow="2655" windowWidth="21600" windowHeight="11385" xr2:uid="{58BAC684-E1D5-402D-888F-D788A178E71F}"/>
  </bookViews>
  <sheets>
    <sheet name="Staub, Wirbelschicht, Trocken" sheetId="1" r:id="rId1"/>
  </sheets>
  <definedNames>
    <definedName name="_1996">#REF!</definedName>
    <definedName name="_1997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Ausfuhren">#REF!</definedName>
    <definedName name="BBBest_Feb">#REF!</definedName>
    <definedName name="Beschäftigte">#REF!</definedName>
    <definedName name="_xlnm.Print_Area" localSheetId="0">'Staub, Wirbelschicht, Trocken'!$A$1:$AP$45</definedName>
    <definedName name="Einfuhren">#REF!</definedName>
    <definedName name="FORMELN">#REF!</definedName>
    <definedName name="geht">#REF!</definedName>
    <definedName name="gg">#REF!</definedName>
    <definedName name="hh">#REF!</definedName>
    <definedName name="J">#REF!</definedName>
    <definedName name="ja">#REF!</definedName>
    <definedName name="Jahre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9" i="1" l="1"/>
  <c r="AS28" i="1"/>
  <c r="AS10" i="1"/>
  <c r="AR28" i="1"/>
  <c r="AR36" i="1" s="1"/>
  <c r="AR24" i="1"/>
  <c r="AR11" i="1"/>
  <c r="AR10" i="1"/>
  <c r="AR18" i="1" s="1"/>
  <c r="AR37" i="1" s="1"/>
  <c r="AR9" i="1"/>
  <c r="AS36" i="1"/>
  <c r="AQ28" i="1"/>
  <c r="AQ36" i="1" s="1"/>
  <c r="AQ24" i="1"/>
  <c r="AQ11" i="1"/>
  <c r="AQ10" i="1"/>
  <c r="AQ9" i="1"/>
  <c r="AQ18" i="1" s="1"/>
  <c r="AQ37" i="1" s="1"/>
  <c r="AP24" i="1"/>
  <c r="AP10" i="1"/>
  <c r="AR40" i="1" l="1"/>
  <c r="AS18" i="1"/>
  <c r="AS37" i="1" s="1"/>
  <c r="AS40" i="1" s="1"/>
  <c r="AQ40" i="1"/>
  <c r="AM36" i="1"/>
  <c r="AL36" i="1"/>
  <c r="AK36" i="1"/>
  <c r="AJ36" i="1"/>
  <c r="AI36" i="1"/>
  <c r="AI40" i="1" s="1"/>
  <c r="AH36" i="1"/>
  <c r="AH40" i="1" s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AP28" i="1"/>
  <c r="AP36" i="1" s="1"/>
  <c r="AO28" i="1"/>
  <c r="AO36" i="1" s="1"/>
  <c r="AN28" i="1"/>
  <c r="AN36" i="1" s="1"/>
  <c r="AO24" i="1"/>
  <c r="AN24" i="1"/>
  <c r="AM18" i="1"/>
  <c r="AM37" i="1" s="1"/>
  <c r="AM40" i="1" s="1"/>
  <c r="AL18" i="1"/>
  <c r="AK18" i="1"/>
  <c r="AJ18" i="1"/>
  <c r="AI18" i="1"/>
  <c r="AH18" i="1"/>
  <c r="AG18" i="1"/>
  <c r="AF18" i="1"/>
  <c r="AE18" i="1"/>
  <c r="AE37" i="1" s="1"/>
  <c r="AE40" i="1" s="1"/>
  <c r="AD18" i="1"/>
  <c r="AC18" i="1"/>
  <c r="AB18" i="1"/>
  <c r="AA18" i="1"/>
  <c r="AA37" i="1" s="1"/>
  <c r="AA40" i="1" s="1"/>
  <c r="Z18" i="1"/>
  <c r="Y18" i="1"/>
  <c r="X18" i="1"/>
  <c r="W18" i="1"/>
  <c r="W37" i="1" s="1"/>
  <c r="W40" i="1" s="1"/>
  <c r="V18" i="1"/>
  <c r="U18" i="1"/>
  <c r="T18" i="1"/>
  <c r="S18" i="1"/>
  <c r="S37" i="1" s="1"/>
  <c r="S40" i="1" s="1"/>
  <c r="R18" i="1"/>
  <c r="Q18" i="1"/>
  <c r="P18" i="1"/>
  <c r="O18" i="1"/>
  <c r="O37" i="1" s="1"/>
  <c r="O40" i="1" s="1"/>
  <c r="AP11" i="1"/>
  <c r="AO11" i="1"/>
  <c r="AN11" i="1"/>
  <c r="AO10" i="1"/>
  <c r="AP9" i="1"/>
  <c r="AO9" i="1"/>
  <c r="AN9" i="1"/>
  <c r="AN18" i="1" s="1"/>
  <c r="AN37" i="1" l="1"/>
  <c r="AN40" i="1" s="1"/>
  <c r="AK37" i="1"/>
  <c r="AJ37" i="1"/>
  <c r="AJ40" i="1" s="1"/>
  <c r="AO18" i="1"/>
  <c r="AO37" i="1" s="1"/>
  <c r="AO40" i="1" s="1"/>
  <c r="AP18" i="1"/>
  <c r="AP37" i="1" s="1"/>
  <c r="AP40" i="1" s="1"/>
  <c r="R37" i="1"/>
  <c r="R40" i="1" s="1"/>
  <c r="V37" i="1"/>
  <c r="V40" i="1" s="1"/>
  <c r="Z37" i="1"/>
  <c r="Z40" i="1" s="1"/>
  <c r="AD37" i="1"/>
  <c r="AD40" i="1" s="1"/>
  <c r="AL37" i="1"/>
  <c r="AL40" i="1" s="1"/>
  <c r="P37" i="1"/>
  <c r="P40" i="1" s="1"/>
  <c r="X37" i="1"/>
  <c r="X40" i="1" s="1"/>
  <c r="AF37" i="1"/>
  <c r="AF40" i="1" s="1"/>
  <c r="AK40" i="1"/>
  <c r="T37" i="1"/>
  <c r="T40" i="1" s="1"/>
  <c r="AB37" i="1"/>
  <c r="AB40" i="1" s="1"/>
  <c r="Q37" i="1"/>
  <c r="Q40" i="1" s="1"/>
  <c r="Y37" i="1"/>
  <c r="Y40" i="1" s="1"/>
  <c r="AG37" i="1"/>
  <c r="AG40" i="1" s="1"/>
  <c r="U37" i="1"/>
  <c r="U40" i="1" s="1"/>
  <c r="AC37" i="1"/>
  <c r="AC40" i="1" s="1"/>
</calcChain>
</file>

<file path=xl/sharedStrings.xml><?xml version="1.0" encoding="utf-8"?>
<sst xmlns="http://schemas.openxmlformats.org/spreadsheetml/2006/main" count="65" uniqueCount="33">
  <si>
    <t>Aufkommen</t>
  </si>
  <si>
    <t>Alte</t>
  </si>
  <si>
    <t>Neue</t>
  </si>
  <si>
    <t>Bundes-</t>
  </si>
  <si>
    <t>Bundesrepublik</t>
  </si>
  <si>
    <t>länder</t>
  </si>
  <si>
    <t>1 000 t</t>
  </si>
  <si>
    <t xml:space="preserve"> Erzeugung</t>
  </si>
  <si>
    <t xml:space="preserve"> Bestandsabgang</t>
  </si>
  <si>
    <t xml:space="preserve"> Bestandsberichtigung</t>
  </si>
  <si>
    <t xml:space="preserve"> Einfuhr aus dritten Ländern</t>
  </si>
  <si>
    <t xml:space="preserve"> Bezüge aus den</t>
  </si>
  <si>
    <t>neuen Bundesländern</t>
  </si>
  <si>
    <t>alten Bundesländern</t>
  </si>
  <si>
    <t xml:space="preserve"> Gesamtaufkommen</t>
  </si>
  <si>
    <t>Verwendung</t>
  </si>
  <si>
    <t xml:space="preserve"> Grubenselbstverbrauch</t>
  </si>
  <si>
    <t xml:space="preserve"> Bestandszugang</t>
  </si>
  <si>
    <t xml:space="preserve"> Absatz in Deutschland</t>
  </si>
  <si>
    <t xml:space="preserve"> Ausfuhr in EU-Länder</t>
  </si>
  <si>
    <t xml:space="preserve"> Ausfuhr in dritte Länder</t>
  </si>
  <si>
    <t xml:space="preserve"> Lieferungen in die</t>
  </si>
  <si>
    <t>neuen Bundesländer</t>
  </si>
  <si>
    <t>alten Bundesländer</t>
  </si>
  <si>
    <t xml:space="preserve"> Gesamtabsatz</t>
  </si>
  <si>
    <t xml:space="preserve"> Statistische Differenzen</t>
  </si>
  <si>
    <t xml:space="preserve"> Gesamtverwendung</t>
  </si>
  <si>
    <t>*)</t>
  </si>
  <si>
    <t>1984 - 1989: alte Bundesländer</t>
  </si>
  <si>
    <t>1990 - 1995: linke Spalte = alte Bundesländer; rechte Spalte = neue Bundesländer</t>
  </si>
  <si>
    <t>ab 1996: Bundesländer insgesamt</t>
  </si>
  <si>
    <t>Staub-, Wirbelschicht- und Trockenkohle *)</t>
  </si>
  <si>
    <t>Statistik der Kohlenwirtschaft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</si>
</sst>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\ \ \ ;;&quot;-&quot;\ \ \ \ "/>
    <numFmt numFmtId="165" formatCode="#,##0\ \ \ ;;&quot;-&quot;\ \ \ "/>
    <numFmt numFmtId="166" formatCode="#,##0\ \ \ "/>
    <numFmt numFmtId="167" formatCode="&quot;+&quot;* #,##0\ \ \ ;&quot;-&quot;* #,##0\ \ \ ;&quot;-&quot;\ \ \ "/>
    <numFmt numFmtId="168" formatCode="\ &quot;+&quot;* #,##0\ \ \ ;\ &quot;-&quot;* #,##0\ \ \ ;&quot;-&quot;\ \ \ "/>
  </numFmts>
  <fonts count="13" x14ac:knownFonts="1">
    <font>
      <sz val="10"/>
      <name val="Helv"/>
    </font>
    <font>
      <sz val="22"/>
      <name val="Helvetica"/>
      <family val="2"/>
    </font>
    <font>
      <b/>
      <sz val="22"/>
      <name val="Helvetica"/>
      <family val="2"/>
    </font>
    <font>
      <sz val="14"/>
      <name val="Helvetica"/>
      <family val="2"/>
    </font>
    <font>
      <sz val="20"/>
      <name val="Helvetica"/>
      <family val="2"/>
    </font>
    <font>
      <strike/>
      <sz val="20"/>
      <name val="Helvetica"/>
      <family val="2"/>
    </font>
    <font>
      <sz val="18"/>
      <name val="Helvetica"/>
      <family val="2"/>
    </font>
    <font>
      <sz val="24"/>
      <name val="Helvetica"/>
      <family val="2"/>
    </font>
    <font>
      <strike/>
      <sz val="24"/>
      <name val="Helvetica"/>
      <family val="2"/>
    </font>
    <font>
      <sz val="20"/>
      <name val="Helv"/>
    </font>
    <font>
      <sz val="14"/>
      <name val="Helv"/>
    </font>
    <font>
      <strike/>
      <sz val="14"/>
      <name val="Helv"/>
    </font>
    <font>
      <sz val="2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2" borderId="11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0" borderId="7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165" fontId="4" fillId="0" borderId="12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8" fontId="4" fillId="0" borderId="8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8" fontId="4" fillId="0" borderId="7" xfId="0" applyNumberFormat="1" applyFont="1" applyBorder="1" applyAlignment="1">
      <alignment vertical="center"/>
    </xf>
    <xf numFmtId="168" fontId="4" fillId="2" borderId="8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165" fontId="4" fillId="0" borderId="11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13" xfId="0" applyNumberFormat="1" applyFont="1" applyFill="1" applyBorder="1" applyAlignment="1">
      <alignment vertical="center"/>
    </xf>
    <xf numFmtId="168" fontId="4" fillId="0" borderId="8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4" fillId="0" borderId="1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7FE7-46D8-41E4-90CB-5F7DE271CF9E}">
  <sheetPr>
    <tabColor rgb="FF92D050"/>
    <pageSetUpPr fitToPage="1"/>
  </sheetPr>
  <dimension ref="A1:AS46"/>
  <sheetViews>
    <sheetView tabSelected="1" zoomScale="50" zoomScaleNormal="50" workbookViewId="0">
      <pane xSplit="3150" topLeftCell="AG1" activePane="topRight"/>
      <selection activeCell="A8" sqref="A8:XFD8"/>
      <selection pane="topRight" activeCell="AS40" sqref="AS40"/>
    </sheetView>
  </sheetViews>
  <sheetFormatPr baseColWidth="10" defaultRowHeight="24.75" x14ac:dyDescent="0.2"/>
  <cols>
    <col min="1" max="1" width="4.7109375" style="76" customWidth="1"/>
    <col min="2" max="2" width="50.7109375" style="77" customWidth="1"/>
    <col min="3" max="8" width="20.7109375" style="78" customWidth="1"/>
    <col min="9" max="20" width="20.7109375" style="76" customWidth="1"/>
    <col min="21" max="33" width="25.7109375" style="76" customWidth="1"/>
    <col min="34" max="45" width="25.7109375" style="96" customWidth="1"/>
    <col min="46" max="16384" width="11.42578125" style="76"/>
  </cols>
  <sheetData>
    <row r="1" spans="1:45" s="1" customFormat="1" ht="30" customHeight="1" x14ac:dyDescent="0.2">
      <c r="C1" s="2"/>
      <c r="D1" s="2"/>
      <c r="E1" s="2"/>
      <c r="F1" s="3"/>
      <c r="G1" s="2"/>
      <c r="H1" s="2"/>
      <c r="AH1" s="79"/>
      <c r="AI1" s="79"/>
      <c r="AJ1" s="79"/>
      <c r="AK1" s="79"/>
      <c r="AL1" s="79"/>
      <c r="AM1" s="79"/>
      <c r="AN1" s="103" t="s">
        <v>32</v>
      </c>
      <c r="AO1" s="103"/>
      <c r="AP1" s="103"/>
      <c r="AQ1" s="103"/>
      <c r="AR1" s="103"/>
      <c r="AS1" s="103"/>
    </row>
    <row r="2" spans="1:45" s="4" customFormat="1" ht="30" customHeight="1" x14ac:dyDescent="0.2">
      <c r="A2" s="4" t="s">
        <v>31</v>
      </c>
      <c r="C2" s="5"/>
      <c r="D2" s="5"/>
      <c r="E2" s="5"/>
      <c r="F2" s="5"/>
      <c r="G2" s="5"/>
      <c r="H2" s="5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5" s="6" customFormat="1" ht="24.95" customHeight="1" thickBot="1" x14ac:dyDescent="0.25">
      <c r="A3" s="104" t="s">
        <v>6</v>
      </c>
      <c r="B3" s="104"/>
      <c r="C3" s="8"/>
      <c r="D3" s="8"/>
      <c r="E3" s="8"/>
      <c r="F3" s="8"/>
      <c r="G3" s="8"/>
      <c r="H3" s="8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</row>
    <row r="4" spans="1:45" s="7" customFormat="1" ht="30" customHeight="1" thickBot="1" x14ac:dyDescent="0.25">
      <c r="A4" s="9" t="s">
        <v>0</v>
      </c>
      <c r="B4" s="10"/>
      <c r="C4" s="11">
        <v>1984</v>
      </c>
      <c r="D4" s="11">
        <v>1985</v>
      </c>
      <c r="E4" s="11">
        <v>1986</v>
      </c>
      <c r="F4" s="11">
        <v>1987</v>
      </c>
      <c r="G4" s="11">
        <v>1988</v>
      </c>
      <c r="H4" s="11">
        <v>1989</v>
      </c>
      <c r="I4" s="12">
        <v>1990</v>
      </c>
      <c r="J4" s="13"/>
      <c r="K4" s="12">
        <v>1991</v>
      </c>
      <c r="L4" s="14"/>
      <c r="M4" s="12">
        <v>1992</v>
      </c>
      <c r="N4" s="14"/>
      <c r="O4" s="12">
        <v>1993</v>
      </c>
      <c r="P4" s="14"/>
      <c r="Q4" s="15">
        <v>1994</v>
      </c>
      <c r="R4" s="16"/>
      <c r="S4" s="12">
        <v>1995</v>
      </c>
      <c r="T4" s="14"/>
      <c r="U4" s="17">
        <v>1996</v>
      </c>
      <c r="V4" s="14">
        <v>1997</v>
      </c>
      <c r="W4" s="14">
        <v>1998</v>
      </c>
      <c r="X4" s="14">
        <v>1999</v>
      </c>
      <c r="Y4" s="14">
        <v>2000</v>
      </c>
      <c r="Z4" s="14">
        <v>2001</v>
      </c>
      <c r="AA4" s="14">
        <v>2002</v>
      </c>
      <c r="AB4" s="14">
        <v>2003</v>
      </c>
      <c r="AC4" s="14">
        <v>2004</v>
      </c>
      <c r="AD4" s="14">
        <v>2005</v>
      </c>
      <c r="AE4" s="14">
        <v>2006</v>
      </c>
      <c r="AF4" s="14">
        <v>2007</v>
      </c>
      <c r="AG4" s="14">
        <v>2008</v>
      </c>
      <c r="AH4" s="82">
        <v>2009</v>
      </c>
      <c r="AI4" s="82">
        <v>2010</v>
      </c>
      <c r="AJ4" s="82">
        <v>2011</v>
      </c>
      <c r="AK4" s="82">
        <v>2012</v>
      </c>
      <c r="AL4" s="82">
        <v>2014</v>
      </c>
      <c r="AM4" s="82">
        <v>2015</v>
      </c>
      <c r="AN4" s="82">
        <v>2016</v>
      </c>
      <c r="AO4" s="82">
        <v>2017</v>
      </c>
      <c r="AP4" s="82">
        <v>2018</v>
      </c>
      <c r="AQ4" s="82">
        <v>2019</v>
      </c>
      <c r="AR4" s="82">
        <v>2020</v>
      </c>
      <c r="AS4" s="82">
        <v>2021</v>
      </c>
    </row>
    <row r="5" spans="1:45" s="19" customFormat="1" ht="30" hidden="1" customHeight="1" x14ac:dyDescent="0.2">
      <c r="A5" s="18"/>
      <c r="C5" s="20"/>
      <c r="D5" s="20"/>
      <c r="E5" s="20"/>
      <c r="F5" s="20"/>
      <c r="G5" s="20"/>
      <c r="H5" s="20"/>
      <c r="I5" s="21" t="s">
        <v>1</v>
      </c>
      <c r="J5" s="21" t="s">
        <v>2</v>
      </c>
      <c r="K5" s="21" t="s">
        <v>1</v>
      </c>
      <c r="L5" s="22" t="s">
        <v>2</v>
      </c>
      <c r="M5" s="21" t="s">
        <v>1</v>
      </c>
      <c r="N5" s="22" t="s">
        <v>2</v>
      </c>
      <c r="O5" s="21" t="s">
        <v>1</v>
      </c>
      <c r="P5" s="22" t="s">
        <v>2</v>
      </c>
      <c r="Q5" s="21" t="s">
        <v>1</v>
      </c>
      <c r="R5" s="22" t="s">
        <v>2</v>
      </c>
      <c r="S5" s="21" t="s">
        <v>1</v>
      </c>
      <c r="T5" s="22" t="s">
        <v>2</v>
      </c>
      <c r="U5" s="21"/>
      <c r="V5" s="23"/>
      <c r="W5" s="23"/>
      <c r="X5" s="23"/>
      <c r="Y5" s="23"/>
      <c r="Z5" s="24"/>
      <c r="AA5" s="25"/>
      <c r="AB5" s="25"/>
      <c r="AC5" s="25"/>
      <c r="AD5" s="25"/>
      <c r="AE5" s="25"/>
      <c r="AF5" s="25"/>
      <c r="AG5" s="25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</row>
    <row r="6" spans="1:45" s="19" customFormat="1" ht="30" hidden="1" customHeight="1" x14ac:dyDescent="0.2">
      <c r="A6" s="18"/>
      <c r="C6" s="20"/>
      <c r="D6" s="20"/>
      <c r="E6" s="20"/>
      <c r="F6" s="20"/>
      <c r="G6" s="20"/>
      <c r="H6" s="20"/>
      <c r="I6" s="21" t="s">
        <v>3</v>
      </c>
      <c r="J6" s="21" t="s">
        <v>3</v>
      </c>
      <c r="K6" s="21" t="s">
        <v>3</v>
      </c>
      <c r="L6" s="22" t="s">
        <v>3</v>
      </c>
      <c r="M6" s="21" t="s">
        <v>3</v>
      </c>
      <c r="N6" s="22" t="s">
        <v>3</v>
      </c>
      <c r="O6" s="21" t="s">
        <v>3</v>
      </c>
      <c r="P6" s="22" t="s">
        <v>3</v>
      </c>
      <c r="Q6" s="21" t="s">
        <v>3</v>
      </c>
      <c r="R6" s="22" t="s">
        <v>3</v>
      </c>
      <c r="S6" s="21" t="s">
        <v>3</v>
      </c>
      <c r="T6" s="22" t="s">
        <v>3</v>
      </c>
      <c r="U6" s="101" t="s">
        <v>4</v>
      </c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97"/>
      <c r="AM6" s="97"/>
      <c r="AN6" s="97"/>
      <c r="AO6" s="97"/>
      <c r="AP6" s="97"/>
      <c r="AQ6" s="97"/>
      <c r="AR6" s="97"/>
      <c r="AS6" s="97"/>
    </row>
    <row r="7" spans="1:45" s="19" customFormat="1" ht="30" hidden="1" customHeight="1" x14ac:dyDescent="0.2">
      <c r="A7" s="18"/>
      <c r="C7" s="20"/>
      <c r="D7" s="20"/>
      <c r="E7" s="20"/>
      <c r="F7" s="20"/>
      <c r="G7" s="20"/>
      <c r="H7" s="20"/>
      <c r="I7" s="21" t="s">
        <v>5</v>
      </c>
      <c r="J7" s="21" t="s">
        <v>5</v>
      </c>
      <c r="K7" s="21" t="s">
        <v>5</v>
      </c>
      <c r="L7" s="22" t="s">
        <v>5</v>
      </c>
      <c r="M7" s="21" t="s">
        <v>5</v>
      </c>
      <c r="N7" s="22" t="s">
        <v>5</v>
      </c>
      <c r="O7" s="21" t="s">
        <v>5</v>
      </c>
      <c r="P7" s="22" t="s">
        <v>5</v>
      </c>
      <c r="Q7" s="26" t="s">
        <v>5</v>
      </c>
      <c r="R7" s="27" t="s">
        <v>5</v>
      </c>
      <c r="S7" s="26" t="s">
        <v>5</v>
      </c>
      <c r="T7" s="27" t="s">
        <v>5</v>
      </c>
      <c r="U7" s="26"/>
      <c r="V7" s="28"/>
      <c r="W7" s="28"/>
      <c r="X7" s="28"/>
      <c r="Y7" s="28"/>
      <c r="Z7" s="29"/>
      <c r="AA7" s="30"/>
      <c r="AB7" s="30"/>
      <c r="AC7" s="30"/>
      <c r="AD7" s="30"/>
      <c r="AE7" s="30"/>
      <c r="AF7" s="30"/>
      <c r="AG7" s="30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</row>
    <row r="8" spans="1:45" s="38" customFormat="1" ht="9.9499999999999993" customHeight="1" x14ac:dyDescent="0.2">
      <c r="A8" s="33"/>
      <c r="B8" s="7"/>
      <c r="C8" s="34"/>
      <c r="D8" s="34"/>
      <c r="E8" s="34"/>
      <c r="F8" s="34"/>
      <c r="G8" s="34"/>
      <c r="H8" s="34"/>
      <c r="I8" s="34"/>
      <c r="J8" s="34"/>
      <c r="K8" s="34"/>
      <c r="L8" s="35"/>
      <c r="M8" s="34"/>
      <c r="N8" s="35"/>
      <c r="O8" s="34"/>
      <c r="P8" s="35"/>
      <c r="Q8" s="36"/>
      <c r="R8" s="37"/>
      <c r="S8" s="3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5" s="38" customFormat="1" ht="26.1" customHeight="1" x14ac:dyDescent="0.2">
      <c r="A9" s="39" t="s">
        <v>7</v>
      </c>
      <c r="B9" s="7"/>
      <c r="C9" s="40">
        <v>2436</v>
      </c>
      <c r="D9" s="40">
        <v>2449</v>
      </c>
      <c r="E9" s="40">
        <v>2159</v>
      </c>
      <c r="F9" s="40">
        <v>2205</v>
      </c>
      <c r="G9" s="40">
        <v>2345</v>
      </c>
      <c r="H9" s="40">
        <v>2748</v>
      </c>
      <c r="I9" s="40">
        <v>2905</v>
      </c>
      <c r="J9" s="40">
        <v>1847</v>
      </c>
      <c r="K9" s="40">
        <v>3000</v>
      </c>
      <c r="L9" s="41">
        <v>1641</v>
      </c>
      <c r="M9" s="40">
        <v>2974</v>
      </c>
      <c r="N9" s="41">
        <v>1590</v>
      </c>
      <c r="O9" s="40">
        <v>2774.6309999999999</v>
      </c>
      <c r="P9" s="41">
        <v>1166.374</v>
      </c>
      <c r="Q9" s="42">
        <v>2731.3629999999998</v>
      </c>
      <c r="R9" s="43">
        <v>1378.0419999999999</v>
      </c>
      <c r="S9" s="40">
        <v>2658.855</v>
      </c>
      <c r="T9" s="41">
        <v>1081.92</v>
      </c>
      <c r="U9" s="41">
        <v>3407.6590000000001</v>
      </c>
      <c r="V9" s="41">
        <v>3229.337</v>
      </c>
      <c r="W9" s="41">
        <v>3069.741</v>
      </c>
      <c r="X9" s="41">
        <v>2990.0450000000001</v>
      </c>
      <c r="Y9" s="41">
        <v>3239.748</v>
      </c>
      <c r="Z9" s="41">
        <v>3222.0390000000002</v>
      </c>
      <c r="AA9" s="41">
        <v>3204.8679999999999</v>
      </c>
      <c r="AB9" s="41">
        <v>3211.7829999999999</v>
      </c>
      <c r="AC9" s="41">
        <v>3634.1660000000002</v>
      </c>
      <c r="AD9" s="41">
        <v>3583.5259999999998</v>
      </c>
      <c r="AE9" s="41">
        <v>3775.8939999999998</v>
      </c>
      <c r="AF9" s="41">
        <v>3880.7869999999998</v>
      </c>
      <c r="AG9" s="41">
        <v>4124.5529999999999</v>
      </c>
      <c r="AH9" s="86">
        <v>3639.1469999999999</v>
      </c>
      <c r="AI9" s="86">
        <v>4047.1880000000001</v>
      </c>
      <c r="AJ9" s="86">
        <v>4610.5339999999997</v>
      </c>
      <c r="AK9" s="86">
        <v>4683.7420000000002</v>
      </c>
      <c r="AL9" s="86">
        <v>4823.9319999999998</v>
      </c>
      <c r="AM9" s="86">
        <v>4847.336002</v>
      </c>
      <c r="AN9" s="86">
        <f>4246.874+467.36</f>
        <v>4714.2339999999995</v>
      </c>
      <c r="AO9" s="86">
        <f>4439.584+429.674</f>
        <v>4869.2579999999998</v>
      </c>
      <c r="AP9" s="86">
        <f>4393.742+478.574</f>
        <v>4872.3159999999998</v>
      </c>
      <c r="AQ9" s="86">
        <f>3952.755+368.787</f>
        <v>4321.5420000000004</v>
      </c>
      <c r="AR9" s="86">
        <f>3585.43+188.796</f>
        <v>3774.2259999999997</v>
      </c>
      <c r="AS9" s="86">
        <f>3792.139+191.105</f>
        <v>3983.2440000000001</v>
      </c>
    </row>
    <row r="10" spans="1:45" s="38" customFormat="1" ht="26.1" customHeight="1" x14ac:dyDescent="0.2">
      <c r="A10" s="39" t="s">
        <v>8</v>
      </c>
      <c r="B10" s="7"/>
      <c r="C10" s="44">
        <v>0</v>
      </c>
      <c r="D10" s="40">
        <v>0</v>
      </c>
      <c r="E10" s="40">
        <v>2</v>
      </c>
      <c r="F10" s="40">
        <v>0</v>
      </c>
      <c r="G10" s="40">
        <v>3</v>
      </c>
      <c r="H10" s="40">
        <v>0</v>
      </c>
      <c r="I10" s="40">
        <v>0</v>
      </c>
      <c r="J10" s="40">
        <v>1</v>
      </c>
      <c r="K10" s="40">
        <v>2</v>
      </c>
      <c r="L10" s="41">
        <v>0</v>
      </c>
      <c r="M10" s="40">
        <v>0</v>
      </c>
      <c r="N10" s="41">
        <v>0</v>
      </c>
      <c r="O10" s="40">
        <v>2.9449999999999998</v>
      </c>
      <c r="P10" s="41">
        <v>0.64200000000000002</v>
      </c>
      <c r="Q10" s="40">
        <v>2.722</v>
      </c>
      <c r="R10" s="41">
        <v>1.129</v>
      </c>
      <c r="S10" s="40">
        <v>0</v>
      </c>
      <c r="T10" s="41">
        <v>0.253</v>
      </c>
      <c r="U10" s="41">
        <v>0</v>
      </c>
      <c r="V10" s="41">
        <v>1.2410000000000001</v>
      </c>
      <c r="W10" s="41">
        <v>0</v>
      </c>
      <c r="X10" s="41">
        <v>1.0129999999999999</v>
      </c>
      <c r="Y10" s="41">
        <v>0</v>
      </c>
      <c r="Z10" s="41">
        <v>3.9169999999999998</v>
      </c>
      <c r="AA10" s="41">
        <v>0</v>
      </c>
      <c r="AB10" s="41">
        <v>7.0060000000000002</v>
      </c>
      <c r="AC10" s="41">
        <v>0</v>
      </c>
      <c r="AD10" s="41">
        <v>0</v>
      </c>
      <c r="AE10" s="41">
        <v>0</v>
      </c>
      <c r="AF10" s="41">
        <v>3.859</v>
      </c>
      <c r="AG10" s="41">
        <v>0</v>
      </c>
      <c r="AH10" s="86">
        <v>0</v>
      </c>
      <c r="AI10" s="86">
        <v>0</v>
      </c>
      <c r="AJ10" s="86">
        <v>2.238</v>
      </c>
      <c r="AK10" s="86">
        <v>0</v>
      </c>
      <c r="AL10" s="86">
        <v>0</v>
      </c>
      <c r="AM10" s="86">
        <v>0</v>
      </c>
      <c r="AN10" s="86">
        <v>2</v>
      </c>
      <c r="AO10" s="86">
        <f>1.164-0.061</f>
        <v>1.103</v>
      </c>
      <c r="AP10" s="86">
        <f>2.989+1.599</f>
        <v>4.5880000000000001</v>
      </c>
      <c r="AQ10" s="86">
        <f>4.8+0.824</f>
        <v>5.6239999999999997</v>
      </c>
      <c r="AR10" s="86">
        <f>0.505+1.592</f>
        <v>2.097</v>
      </c>
      <c r="AS10" s="86">
        <f>1387+0.303</f>
        <v>1387.3030000000001</v>
      </c>
    </row>
    <row r="11" spans="1:45" s="38" customFormat="1" ht="26.1" customHeight="1" x14ac:dyDescent="0.2">
      <c r="A11" s="39" t="s">
        <v>9</v>
      </c>
      <c r="B11" s="7"/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1">
        <v>0</v>
      </c>
      <c r="M11" s="40">
        <v>0</v>
      </c>
      <c r="N11" s="41">
        <v>0</v>
      </c>
      <c r="O11" s="40">
        <v>0</v>
      </c>
      <c r="P11" s="41">
        <v>0</v>
      </c>
      <c r="Q11" s="40">
        <v>0</v>
      </c>
      <c r="R11" s="41">
        <v>0</v>
      </c>
      <c r="S11" s="40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5">
        <v>2.0289999999999999</v>
      </c>
      <c r="AG11" s="45">
        <v>11.714</v>
      </c>
      <c r="AH11" s="87">
        <v>0</v>
      </c>
      <c r="AI11" s="87">
        <v>0</v>
      </c>
      <c r="AJ11" s="87">
        <v>0</v>
      </c>
      <c r="AK11" s="87">
        <v>0</v>
      </c>
      <c r="AL11" s="87">
        <v>-8.141</v>
      </c>
      <c r="AM11" s="87">
        <v>-7.3074599999999998</v>
      </c>
      <c r="AN11" s="87">
        <f>-3.366-1.206</f>
        <v>-4.5720000000000001</v>
      </c>
      <c r="AO11" s="87">
        <f>-1.303-1.929</f>
        <v>-3.2320000000000002</v>
      </c>
      <c r="AP11" s="87">
        <f>-2.137-22.837</f>
        <v>-24.974</v>
      </c>
      <c r="AQ11" s="87">
        <f>1.356+0.33</f>
        <v>1.6860000000000002</v>
      </c>
      <c r="AR11" s="87">
        <f>0.774+2.478</f>
        <v>3.2520000000000002</v>
      </c>
      <c r="AS11" s="87">
        <v>7.2999999999999995E-2</v>
      </c>
    </row>
    <row r="12" spans="1:45" s="38" customFormat="1" ht="26.1" customHeight="1" x14ac:dyDescent="0.2">
      <c r="A12" s="39" t="s">
        <v>10</v>
      </c>
      <c r="B12" s="7"/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1">
        <v>0</v>
      </c>
      <c r="M12" s="40">
        <v>0</v>
      </c>
      <c r="N12" s="41">
        <v>0</v>
      </c>
      <c r="O12" s="40">
        <v>0</v>
      </c>
      <c r="P12" s="41">
        <v>0</v>
      </c>
      <c r="Q12" s="40">
        <v>0</v>
      </c>
      <c r="R12" s="41">
        <v>0</v>
      </c>
      <c r="S12" s="40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18.298999999999999</v>
      </c>
      <c r="AF12" s="41">
        <v>25.276</v>
      </c>
      <c r="AG12" s="41">
        <v>46.753999999999998</v>
      </c>
      <c r="AH12" s="86">
        <v>52.177999999999997</v>
      </c>
      <c r="AI12" s="86">
        <v>44.462000000000003</v>
      </c>
      <c r="AJ12" s="86">
        <v>66.734999999999999</v>
      </c>
      <c r="AK12" s="86">
        <v>53.503</v>
      </c>
      <c r="AL12" s="86">
        <v>73.903999999999996</v>
      </c>
      <c r="AM12" s="86">
        <v>38.256</v>
      </c>
      <c r="AN12" s="86">
        <v>18.452000000000002</v>
      </c>
      <c r="AO12" s="86">
        <v>7.1689999999999996</v>
      </c>
      <c r="AP12" s="86">
        <v>12.141</v>
      </c>
      <c r="AQ12" s="86">
        <v>11.787000000000001</v>
      </c>
      <c r="AR12" s="86">
        <v>14.068</v>
      </c>
      <c r="AS12" s="86">
        <v>9.6880000000000006</v>
      </c>
    </row>
    <row r="13" spans="1:45" s="38" customFormat="1" ht="26.1" hidden="1" customHeight="1" x14ac:dyDescent="0.2">
      <c r="A13" s="46" t="s">
        <v>11</v>
      </c>
      <c r="B13" s="47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0"/>
      <c r="N13" s="41"/>
      <c r="O13" s="40"/>
      <c r="P13" s="41"/>
      <c r="Q13" s="42"/>
      <c r="R13" s="43"/>
      <c r="S13" s="40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</row>
    <row r="14" spans="1:45" s="38" customFormat="1" ht="23.1" hidden="1" customHeight="1" x14ac:dyDescent="0.2">
      <c r="A14" s="46"/>
      <c r="B14" s="47" t="s">
        <v>12</v>
      </c>
      <c r="C14" s="40">
        <v>114</v>
      </c>
      <c r="D14" s="40">
        <v>111</v>
      </c>
      <c r="E14" s="40">
        <v>114</v>
      </c>
      <c r="F14" s="40">
        <v>104</v>
      </c>
      <c r="G14" s="40">
        <v>108</v>
      </c>
      <c r="H14" s="40">
        <v>98</v>
      </c>
      <c r="I14" s="40">
        <v>91</v>
      </c>
      <c r="J14" s="40">
        <v>0</v>
      </c>
      <c r="K14" s="40">
        <v>1</v>
      </c>
      <c r="L14" s="41">
        <v>0</v>
      </c>
      <c r="M14" s="40">
        <v>3</v>
      </c>
      <c r="N14" s="41">
        <v>0</v>
      </c>
      <c r="O14" s="40">
        <v>11.404999999999999</v>
      </c>
      <c r="P14" s="41">
        <v>0</v>
      </c>
      <c r="Q14" s="42">
        <v>48.235999999999997</v>
      </c>
      <c r="R14" s="43">
        <v>0</v>
      </c>
      <c r="S14" s="40">
        <v>17.738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1</v>
      </c>
      <c r="AP14" s="86">
        <v>2</v>
      </c>
      <c r="AQ14" s="86">
        <v>3</v>
      </c>
      <c r="AR14" s="86">
        <v>3</v>
      </c>
      <c r="AS14" s="86">
        <v>3</v>
      </c>
    </row>
    <row r="15" spans="1:45" s="38" customFormat="1" ht="23.1" hidden="1" customHeight="1" x14ac:dyDescent="0.2">
      <c r="A15" s="46"/>
      <c r="B15" s="47" t="s">
        <v>13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1">
        <v>0</v>
      </c>
      <c r="M15" s="40">
        <v>0</v>
      </c>
      <c r="N15" s="41">
        <v>5</v>
      </c>
      <c r="O15" s="40">
        <v>0</v>
      </c>
      <c r="P15" s="41">
        <v>0</v>
      </c>
      <c r="Q15" s="42">
        <v>0</v>
      </c>
      <c r="R15" s="43">
        <v>0</v>
      </c>
      <c r="S15" s="40">
        <v>0</v>
      </c>
      <c r="T15" s="41">
        <v>0.54600000000000004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86">
        <v>0</v>
      </c>
      <c r="AI15" s="86">
        <v>0</v>
      </c>
      <c r="AJ15" s="86">
        <v>0</v>
      </c>
      <c r="AK15" s="86">
        <v>0</v>
      </c>
      <c r="AL15" s="86">
        <v>0</v>
      </c>
      <c r="AM15" s="86">
        <v>0</v>
      </c>
      <c r="AN15" s="86">
        <v>0</v>
      </c>
      <c r="AO15" s="86">
        <v>1</v>
      </c>
      <c r="AP15" s="86">
        <v>2</v>
      </c>
      <c r="AQ15" s="86">
        <v>3</v>
      </c>
      <c r="AR15" s="86">
        <v>3</v>
      </c>
      <c r="AS15" s="86">
        <v>3</v>
      </c>
    </row>
    <row r="16" spans="1:45" s="38" customFormat="1" ht="9.9499999999999993" customHeight="1" thickBot="1" x14ac:dyDescent="0.25">
      <c r="A16" s="31"/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49"/>
      <c r="N16" s="50"/>
      <c r="O16" s="49"/>
      <c r="P16" s="50"/>
      <c r="Q16" s="51"/>
      <c r="R16" s="52"/>
      <c r="S16" s="49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</row>
    <row r="17" spans="1:45" s="38" customFormat="1" ht="8.1" customHeight="1" x14ac:dyDescent="0.2">
      <c r="A17" s="39"/>
      <c r="B17" s="7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40"/>
      <c r="N17" s="41"/>
      <c r="O17" s="40"/>
      <c r="P17" s="41"/>
      <c r="Q17" s="42"/>
      <c r="R17" s="43"/>
      <c r="S17" s="40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</row>
    <row r="18" spans="1:45" s="38" customFormat="1" ht="26.1" customHeight="1" x14ac:dyDescent="0.2">
      <c r="A18" s="39" t="s">
        <v>14</v>
      </c>
      <c r="B18" s="7"/>
      <c r="C18" s="40">
        <v>2550</v>
      </c>
      <c r="D18" s="40">
        <v>2560</v>
      </c>
      <c r="E18" s="40">
        <v>2275</v>
      </c>
      <c r="F18" s="40">
        <v>2309</v>
      </c>
      <c r="G18" s="40">
        <v>2456</v>
      </c>
      <c r="H18" s="40">
        <v>2846</v>
      </c>
      <c r="I18" s="40">
        <v>2996</v>
      </c>
      <c r="J18" s="40">
        <v>1848</v>
      </c>
      <c r="K18" s="40">
        <v>3003</v>
      </c>
      <c r="L18" s="41">
        <v>1641</v>
      </c>
      <c r="M18" s="41">
        <v>2977</v>
      </c>
      <c r="N18" s="41">
        <v>1595</v>
      </c>
      <c r="O18" s="41">
        <f t="shared" ref="O18:T18" si="0">SUM(O9:O15)</f>
        <v>2788.9810000000002</v>
      </c>
      <c r="P18" s="41">
        <f t="shared" si="0"/>
        <v>1167.0160000000001</v>
      </c>
      <c r="Q18" s="43">
        <f t="shared" si="0"/>
        <v>2782.3209999999999</v>
      </c>
      <c r="R18" s="43">
        <f t="shared" si="0"/>
        <v>1379.1709999999998</v>
      </c>
      <c r="S18" s="41">
        <f t="shared" si="0"/>
        <v>2676.5929999999998</v>
      </c>
      <c r="T18" s="41">
        <f t="shared" si="0"/>
        <v>1082.7190000000001</v>
      </c>
      <c r="U18" s="41">
        <f t="shared" ref="U18:AQ18" si="1">SUM(U9:U15)</f>
        <v>3407.6590000000001</v>
      </c>
      <c r="V18" s="41">
        <f t="shared" si="1"/>
        <v>3230.578</v>
      </c>
      <c r="W18" s="41">
        <f t="shared" si="1"/>
        <v>3069.741</v>
      </c>
      <c r="X18" s="41">
        <f t="shared" si="1"/>
        <v>2991.058</v>
      </c>
      <c r="Y18" s="41">
        <f t="shared" si="1"/>
        <v>3239.748</v>
      </c>
      <c r="Z18" s="41">
        <f t="shared" si="1"/>
        <v>3225.9560000000001</v>
      </c>
      <c r="AA18" s="41">
        <f t="shared" si="1"/>
        <v>3204.8679999999999</v>
      </c>
      <c r="AB18" s="41">
        <f t="shared" si="1"/>
        <v>3218.7889999999998</v>
      </c>
      <c r="AC18" s="41">
        <f t="shared" si="1"/>
        <v>3634.1660000000002</v>
      </c>
      <c r="AD18" s="41">
        <f t="shared" si="1"/>
        <v>3583.5259999999998</v>
      </c>
      <c r="AE18" s="41">
        <f t="shared" si="1"/>
        <v>3794.1929999999998</v>
      </c>
      <c r="AF18" s="41">
        <f t="shared" si="1"/>
        <v>3911.9509999999996</v>
      </c>
      <c r="AG18" s="41">
        <f t="shared" si="1"/>
        <v>4183.0209999999997</v>
      </c>
      <c r="AH18" s="86">
        <f t="shared" si="1"/>
        <v>3691.3249999999998</v>
      </c>
      <c r="AI18" s="86">
        <f t="shared" si="1"/>
        <v>4091.65</v>
      </c>
      <c r="AJ18" s="86">
        <f t="shared" si="1"/>
        <v>4679.5069999999996</v>
      </c>
      <c r="AK18" s="86">
        <f t="shared" si="1"/>
        <v>4737.2449999999999</v>
      </c>
      <c r="AL18" s="86">
        <f t="shared" si="1"/>
        <v>4889.6949999999997</v>
      </c>
      <c r="AM18" s="86">
        <f t="shared" si="1"/>
        <v>4878.2845420000003</v>
      </c>
      <c r="AN18" s="86">
        <f t="shared" si="1"/>
        <v>4730.1139999999996</v>
      </c>
      <c r="AO18" s="86">
        <f t="shared" si="1"/>
        <v>4876.2979999999998</v>
      </c>
      <c r="AP18" s="86">
        <f t="shared" si="1"/>
        <v>4868.070999999999</v>
      </c>
      <c r="AQ18" s="86">
        <f t="shared" si="1"/>
        <v>4346.6390000000001</v>
      </c>
      <c r="AR18" s="86">
        <f t="shared" ref="AR18:AS18" si="2">SUM(AR9:AR15)</f>
        <v>3799.643</v>
      </c>
      <c r="AS18" s="86">
        <f t="shared" si="2"/>
        <v>5386.3080000000009</v>
      </c>
    </row>
    <row r="19" spans="1:45" s="38" customFormat="1" ht="8.1" customHeight="1" thickBot="1" x14ac:dyDescent="0.25">
      <c r="A19" s="31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50"/>
      <c r="M19" s="49"/>
      <c r="N19" s="50"/>
      <c r="O19" s="49"/>
      <c r="P19" s="50"/>
      <c r="Q19" s="51"/>
      <c r="R19" s="52"/>
      <c r="S19" s="49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</row>
    <row r="20" spans="1:45" s="38" customFormat="1" ht="8.1" customHeight="1" x14ac:dyDescent="0.2">
      <c r="A20" s="39"/>
      <c r="B20" s="53"/>
      <c r="C20" s="4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56"/>
      <c r="R20" s="56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</row>
    <row r="21" spans="1:45" s="38" customFormat="1" ht="26.1" customHeight="1" x14ac:dyDescent="0.2">
      <c r="A21" s="57" t="s">
        <v>15</v>
      </c>
      <c r="B21" s="58"/>
      <c r="C21" s="40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 s="56"/>
      <c r="R21" s="56"/>
      <c r="S21" s="54"/>
      <c r="T21" s="54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</row>
    <row r="22" spans="1:45" s="38" customFormat="1" ht="8.1" customHeight="1" thickBot="1" x14ac:dyDescent="0.25">
      <c r="A22" s="31"/>
      <c r="B22" s="32"/>
      <c r="C22" s="4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61"/>
      <c r="R22" s="61"/>
      <c r="S22" s="59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</row>
    <row r="23" spans="1:45" s="38" customFormat="1" ht="9.9499999999999993" customHeight="1" x14ac:dyDescent="0.2">
      <c r="A23" s="39"/>
      <c r="B23" s="7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0"/>
      <c r="N23" s="41"/>
      <c r="O23" s="40"/>
      <c r="P23" s="41"/>
      <c r="Q23" s="42"/>
      <c r="R23" s="43"/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</row>
    <row r="24" spans="1:45" s="38" customFormat="1" ht="26.1" customHeight="1" x14ac:dyDescent="0.2">
      <c r="A24" s="39" t="s">
        <v>16</v>
      </c>
      <c r="B24" s="7"/>
      <c r="C24" s="40">
        <v>19</v>
      </c>
      <c r="D24" s="40">
        <v>23</v>
      </c>
      <c r="E24" s="40">
        <v>77</v>
      </c>
      <c r="F24" s="40">
        <v>93</v>
      </c>
      <c r="G24" s="40">
        <v>154</v>
      </c>
      <c r="H24" s="40">
        <v>181</v>
      </c>
      <c r="I24" s="40">
        <v>165</v>
      </c>
      <c r="J24" s="40">
        <v>469</v>
      </c>
      <c r="K24" s="40">
        <v>178</v>
      </c>
      <c r="L24" s="41">
        <v>1003</v>
      </c>
      <c r="M24" s="40">
        <v>175</v>
      </c>
      <c r="N24" s="41">
        <v>981</v>
      </c>
      <c r="O24" s="40">
        <v>132.499</v>
      </c>
      <c r="P24" s="41">
        <v>632.33500000000004</v>
      </c>
      <c r="Q24" s="42">
        <v>165.32499999999999</v>
      </c>
      <c r="R24" s="43">
        <v>777.995</v>
      </c>
      <c r="S24" s="40">
        <v>98.78</v>
      </c>
      <c r="T24" s="41">
        <v>490.59399999999999</v>
      </c>
      <c r="U24" s="41">
        <v>337.26</v>
      </c>
      <c r="V24" s="41">
        <v>110.94499999999999</v>
      </c>
      <c r="W24" s="41">
        <v>8.3239999999999998</v>
      </c>
      <c r="X24" s="41">
        <v>7.3490000000000002</v>
      </c>
      <c r="Y24" s="41">
        <v>7.8360000000000003</v>
      </c>
      <c r="Z24" s="41">
        <v>7.383</v>
      </c>
      <c r="AA24" s="41">
        <v>7.7069999999999999</v>
      </c>
      <c r="AB24" s="41">
        <v>5.5540000000000003</v>
      </c>
      <c r="AC24" s="41">
        <v>5.7510000000000003</v>
      </c>
      <c r="AD24" s="41">
        <v>5.08</v>
      </c>
      <c r="AE24" s="41">
        <v>9.0540000000000003</v>
      </c>
      <c r="AF24" s="41">
        <v>9.15</v>
      </c>
      <c r="AG24" s="41">
        <v>16.657</v>
      </c>
      <c r="AH24" s="86">
        <v>13.523</v>
      </c>
      <c r="AI24" s="86">
        <v>4.2439999999999998</v>
      </c>
      <c r="AJ24" s="86">
        <v>22.914000000000001</v>
      </c>
      <c r="AK24" s="86">
        <v>3.3290000000000002</v>
      </c>
      <c r="AL24" s="86">
        <v>-0.92800000000000005</v>
      </c>
      <c r="AM24" s="91">
        <v>0.158</v>
      </c>
      <c r="AN24" s="91">
        <f>0.123+0.022</f>
        <v>0.14499999999999999</v>
      </c>
      <c r="AO24" s="91">
        <f>0.074+0.004</f>
        <v>7.8E-2</v>
      </c>
      <c r="AP24" s="91">
        <f>1.169+0.004</f>
        <v>1.173</v>
      </c>
      <c r="AQ24" s="91">
        <f>0.416+0.003</f>
        <v>0.41899999999999998</v>
      </c>
      <c r="AR24" s="91">
        <f>1.861</f>
        <v>1.861</v>
      </c>
      <c r="AS24" s="91">
        <v>1.84</v>
      </c>
    </row>
    <row r="25" spans="1:45" s="38" customFormat="1" ht="26.1" customHeight="1" x14ac:dyDescent="0.2">
      <c r="A25" s="39" t="s">
        <v>17</v>
      </c>
      <c r="B25" s="7"/>
      <c r="C25" s="40">
        <v>0</v>
      </c>
      <c r="D25" s="40">
        <v>1</v>
      </c>
      <c r="E25" s="40">
        <v>0</v>
      </c>
      <c r="F25" s="40">
        <v>3</v>
      </c>
      <c r="G25" s="40">
        <v>0</v>
      </c>
      <c r="H25" s="40">
        <v>1</v>
      </c>
      <c r="I25" s="40">
        <v>1</v>
      </c>
      <c r="J25" s="40">
        <v>0</v>
      </c>
      <c r="K25" s="40">
        <v>0</v>
      </c>
      <c r="L25" s="41">
        <v>2</v>
      </c>
      <c r="M25" s="40">
        <v>5</v>
      </c>
      <c r="N25" s="41">
        <v>1</v>
      </c>
      <c r="O25" s="40">
        <v>0</v>
      </c>
      <c r="P25" s="41">
        <v>0</v>
      </c>
      <c r="Q25" s="42">
        <v>0</v>
      </c>
      <c r="R25" s="43">
        <v>0</v>
      </c>
      <c r="S25" s="40">
        <v>3.73</v>
      </c>
      <c r="T25" s="41">
        <v>0</v>
      </c>
      <c r="U25" s="41">
        <v>0.86899999999999999</v>
      </c>
      <c r="V25" s="41">
        <v>0</v>
      </c>
      <c r="W25" s="41">
        <v>2.984</v>
      </c>
      <c r="X25" s="41">
        <v>0</v>
      </c>
      <c r="Y25" s="41">
        <v>0.78900000000000003</v>
      </c>
      <c r="Z25" s="41">
        <v>0</v>
      </c>
      <c r="AA25" s="41">
        <v>3.4449999999999998</v>
      </c>
      <c r="AB25" s="41">
        <v>0</v>
      </c>
      <c r="AC25" s="41">
        <v>0.22</v>
      </c>
      <c r="AD25" s="41">
        <v>2.8410000000000002</v>
      </c>
      <c r="AE25" s="41">
        <v>6.9749999999999996</v>
      </c>
      <c r="AF25" s="41">
        <v>0</v>
      </c>
      <c r="AG25" s="41">
        <v>2.0129999999999999</v>
      </c>
      <c r="AH25" s="86">
        <v>0.17699999999999999</v>
      </c>
      <c r="AI25" s="86">
        <v>2.464</v>
      </c>
      <c r="AJ25" s="86">
        <v>0</v>
      </c>
      <c r="AK25" s="86">
        <v>0.52400000000000002</v>
      </c>
      <c r="AL25" s="86">
        <v>1.1950000000000001</v>
      </c>
      <c r="AM25" s="86">
        <v>4.92</v>
      </c>
      <c r="AN25" s="86">
        <v>0</v>
      </c>
      <c r="AO25" s="86">
        <v>1</v>
      </c>
      <c r="AP25" s="86">
        <v>0</v>
      </c>
      <c r="AQ25" s="86">
        <v>0</v>
      </c>
      <c r="AR25" s="86">
        <v>0</v>
      </c>
      <c r="AS25" s="86">
        <v>0</v>
      </c>
    </row>
    <row r="26" spans="1:45" s="38" customFormat="1" ht="9.9499999999999993" customHeight="1" thickBot="1" x14ac:dyDescent="0.25">
      <c r="A26" s="31"/>
      <c r="B26" s="48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63"/>
      <c r="N26" s="64"/>
      <c r="O26" s="63"/>
      <c r="P26" s="64"/>
      <c r="Q26" s="65"/>
      <c r="R26" s="66"/>
      <c r="S26" s="63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</row>
    <row r="27" spans="1:45" s="38" customFormat="1" ht="9.9499999999999993" customHeight="1" x14ac:dyDescent="0.2">
      <c r="A27" s="39"/>
      <c r="B27" s="7"/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34"/>
      <c r="N27" s="35"/>
      <c r="O27" s="34"/>
      <c r="P27" s="35"/>
      <c r="Q27" s="67"/>
      <c r="R27" s="68"/>
      <c r="S27" s="3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</row>
    <row r="28" spans="1:45" s="38" customFormat="1" ht="23.1" customHeight="1" x14ac:dyDescent="0.2">
      <c r="A28" s="39" t="s">
        <v>18</v>
      </c>
      <c r="B28" s="7"/>
      <c r="C28" s="40">
        <v>2234</v>
      </c>
      <c r="D28" s="40">
        <v>2090</v>
      </c>
      <c r="E28" s="40">
        <v>1750</v>
      </c>
      <c r="F28" s="40">
        <v>1788</v>
      </c>
      <c r="G28" s="40">
        <v>1941</v>
      </c>
      <c r="H28" s="40">
        <v>2257</v>
      </c>
      <c r="I28" s="40">
        <v>2384</v>
      </c>
      <c r="J28" s="40">
        <v>1288</v>
      </c>
      <c r="K28" s="40">
        <v>2392</v>
      </c>
      <c r="L28" s="41">
        <v>573</v>
      </c>
      <c r="M28" s="40">
        <v>2431</v>
      </c>
      <c r="N28" s="41">
        <v>607</v>
      </c>
      <c r="O28" s="40">
        <v>2344.2550000000001</v>
      </c>
      <c r="P28" s="41">
        <v>523.27700000000004</v>
      </c>
      <c r="Q28" s="42">
        <v>2318.8159999999998</v>
      </c>
      <c r="R28" s="43">
        <v>552.94100000000003</v>
      </c>
      <c r="S28" s="40">
        <v>2282.4299999999998</v>
      </c>
      <c r="T28" s="41">
        <v>574.20299999999997</v>
      </c>
      <c r="U28" s="41">
        <v>2756.645</v>
      </c>
      <c r="V28" s="41">
        <v>2817.4140000000002</v>
      </c>
      <c r="W28" s="41">
        <v>2809.009</v>
      </c>
      <c r="X28" s="41">
        <v>2758.9720000000002</v>
      </c>
      <c r="Y28" s="41">
        <v>2942.105</v>
      </c>
      <c r="Z28" s="41">
        <v>2874.77</v>
      </c>
      <c r="AA28" s="41">
        <v>2828.9520000000002</v>
      </c>
      <c r="AB28" s="41">
        <v>2879.9720000000002</v>
      </c>
      <c r="AC28" s="41">
        <v>3277.67</v>
      </c>
      <c r="AD28" s="41">
        <v>3187.9720000000002</v>
      </c>
      <c r="AE28" s="41">
        <v>3267.5279999999998</v>
      </c>
      <c r="AF28" s="41">
        <v>3327.6170000000002</v>
      </c>
      <c r="AG28" s="41">
        <v>3448.8110000000001</v>
      </c>
      <c r="AH28" s="86">
        <v>3098.1390000000001</v>
      </c>
      <c r="AI28" s="86">
        <v>3386.364</v>
      </c>
      <c r="AJ28" s="86">
        <v>3840.3049999999998</v>
      </c>
      <c r="AK28" s="86">
        <v>3896.5030000000002</v>
      </c>
      <c r="AL28" s="86">
        <v>3856.8</v>
      </c>
      <c r="AM28" s="86">
        <v>3852.5235819999998</v>
      </c>
      <c r="AN28" s="86">
        <f>3341.659+453.711+18.452</f>
        <v>3813.8220000000001</v>
      </c>
      <c r="AO28" s="86">
        <f>3489.938+427.203+7.169</f>
        <v>3924.31</v>
      </c>
      <c r="AP28" s="86">
        <f>3414.832+503.005</f>
        <v>3917.837</v>
      </c>
      <c r="AQ28" s="86">
        <f>3111.106+368.29</f>
        <v>3479.3960000000002</v>
      </c>
      <c r="AR28" s="86">
        <f>2892.857+187.91</f>
        <v>3080.7669999999998</v>
      </c>
      <c r="AS28" s="86">
        <f>3027.069+191.407</f>
        <v>3218.4760000000001</v>
      </c>
    </row>
    <row r="29" spans="1:45" s="38" customFormat="1" ht="26.1" customHeight="1" x14ac:dyDescent="0.2">
      <c r="A29" s="39" t="s">
        <v>19</v>
      </c>
      <c r="B29" s="7"/>
      <c r="C29" s="40">
        <v>296</v>
      </c>
      <c r="D29" s="40">
        <v>392</v>
      </c>
      <c r="E29" s="40">
        <v>403</v>
      </c>
      <c r="F29" s="40">
        <v>385</v>
      </c>
      <c r="G29" s="40">
        <v>336</v>
      </c>
      <c r="H29" s="40">
        <v>386</v>
      </c>
      <c r="I29" s="40">
        <v>421</v>
      </c>
      <c r="J29" s="40">
        <v>0</v>
      </c>
      <c r="K29" s="40">
        <v>409</v>
      </c>
      <c r="L29" s="41">
        <v>0</v>
      </c>
      <c r="M29" s="40">
        <v>355</v>
      </c>
      <c r="N29" s="41">
        <v>0</v>
      </c>
      <c r="O29" s="40">
        <v>311.488</v>
      </c>
      <c r="P29" s="41">
        <v>0</v>
      </c>
      <c r="Q29" s="42">
        <v>299.125</v>
      </c>
      <c r="R29" s="43">
        <v>0</v>
      </c>
      <c r="S29" s="40">
        <v>290.69299999999998</v>
      </c>
      <c r="T29" s="41">
        <v>0</v>
      </c>
      <c r="U29" s="41">
        <v>311.79599999999999</v>
      </c>
      <c r="V29" s="41">
        <v>302.322</v>
      </c>
      <c r="W29" s="41">
        <v>250.13399999999999</v>
      </c>
      <c r="X29" s="41">
        <v>224.886</v>
      </c>
      <c r="Y29" s="41">
        <v>288.24599999999998</v>
      </c>
      <c r="Z29" s="41">
        <v>343.57299999999998</v>
      </c>
      <c r="AA29" s="41">
        <v>363.2</v>
      </c>
      <c r="AB29" s="41">
        <v>332.59199999999998</v>
      </c>
      <c r="AC29" s="41">
        <v>347.75200000000001</v>
      </c>
      <c r="AD29" s="41">
        <v>358.476</v>
      </c>
      <c r="AE29" s="41">
        <v>406.07400000000001</v>
      </c>
      <c r="AF29" s="41">
        <v>488.995</v>
      </c>
      <c r="AG29" s="41">
        <v>634.95100000000002</v>
      </c>
      <c r="AH29" s="86">
        <v>501.31</v>
      </c>
      <c r="AI29" s="86">
        <v>617.125</v>
      </c>
      <c r="AJ29" s="86">
        <v>717.19399999999996</v>
      </c>
      <c r="AK29" s="86">
        <v>769.71299999999997</v>
      </c>
      <c r="AL29" s="86">
        <v>882.60699999999997</v>
      </c>
      <c r="AM29" s="86">
        <v>834.61599999999999</v>
      </c>
      <c r="AN29" s="86">
        <v>753.20799999999997</v>
      </c>
      <c r="AO29" s="86">
        <v>802.85199999999998</v>
      </c>
      <c r="AP29" s="86">
        <v>858.03899999999999</v>
      </c>
      <c r="AQ29" s="86">
        <v>733.26599999999996</v>
      </c>
      <c r="AR29" s="86">
        <v>576.13699999999994</v>
      </c>
      <c r="AS29" s="86">
        <v>632.45799999999997</v>
      </c>
    </row>
    <row r="30" spans="1:45" s="38" customFormat="1" ht="26.1" customHeight="1" x14ac:dyDescent="0.2">
      <c r="A30" s="39" t="s">
        <v>20</v>
      </c>
      <c r="B30" s="7"/>
      <c r="C30" s="40">
        <v>1</v>
      </c>
      <c r="D30" s="40">
        <v>56</v>
      </c>
      <c r="E30" s="40">
        <v>44</v>
      </c>
      <c r="F30" s="40">
        <v>40</v>
      </c>
      <c r="G30" s="40">
        <v>25</v>
      </c>
      <c r="H30" s="40">
        <v>21</v>
      </c>
      <c r="I30" s="40">
        <v>24</v>
      </c>
      <c r="J30" s="40">
        <v>0</v>
      </c>
      <c r="K30" s="40">
        <v>24</v>
      </c>
      <c r="L30" s="41">
        <v>0</v>
      </c>
      <c r="M30" s="40">
        <v>6</v>
      </c>
      <c r="N30" s="41">
        <v>0</v>
      </c>
      <c r="O30" s="40">
        <v>0</v>
      </c>
      <c r="P30" s="41">
        <v>0</v>
      </c>
      <c r="Q30" s="42">
        <v>0</v>
      </c>
      <c r="R30" s="43">
        <v>0</v>
      </c>
      <c r="S30" s="40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0.91300000000000003</v>
      </c>
      <c r="AA30" s="41">
        <v>1.2789999999999999</v>
      </c>
      <c r="AB30" s="41">
        <v>0</v>
      </c>
      <c r="AC30" s="41">
        <v>1.6060000000000001</v>
      </c>
      <c r="AD30" s="41">
        <v>37.043999999999997</v>
      </c>
      <c r="AE30" s="41">
        <v>87.685000000000002</v>
      </c>
      <c r="AF30" s="41">
        <v>86.947999999999993</v>
      </c>
      <c r="AG30" s="41">
        <v>79.724999999999994</v>
      </c>
      <c r="AH30" s="86">
        <v>78.174000000000007</v>
      </c>
      <c r="AI30" s="86">
        <v>81.438999999999993</v>
      </c>
      <c r="AJ30" s="86">
        <v>98.328999999999994</v>
      </c>
      <c r="AK30" s="86">
        <v>67.241</v>
      </c>
      <c r="AL30" s="86">
        <v>150.30000000000001</v>
      </c>
      <c r="AM30" s="86">
        <v>147.56100000000001</v>
      </c>
      <c r="AN30" s="86">
        <v>142.20699999999999</v>
      </c>
      <c r="AO30" s="86">
        <v>138.09200000000001</v>
      </c>
      <c r="AP30" s="86">
        <v>124.90600000000001</v>
      </c>
      <c r="AQ30" s="86">
        <v>116.474</v>
      </c>
      <c r="AR30" s="86">
        <v>116.14100000000001</v>
      </c>
      <c r="AS30" s="86">
        <v>128.608</v>
      </c>
    </row>
    <row r="31" spans="1:45" s="38" customFormat="1" ht="26.1" hidden="1" customHeight="1" x14ac:dyDescent="0.2">
      <c r="A31" s="46" t="s">
        <v>21</v>
      </c>
      <c r="B31" s="47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0"/>
      <c r="N31" s="41"/>
      <c r="O31" s="40"/>
      <c r="P31" s="41"/>
      <c r="Q31" s="42"/>
      <c r="R31" s="43"/>
      <c r="S31" s="40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</row>
    <row r="32" spans="1:45" s="38" customFormat="1" ht="23.1" hidden="1" customHeight="1" x14ac:dyDescent="0.2">
      <c r="A32" s="46"/>
      <c r="B32" s="47" t="s">
        <v>22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1">
        <v>0</v>
      </c>
      <c r="M32" s="40">
        <v>5</v>
      </c>
      <c r="N32" s="41">
        <v>0</v>
      </c>
      <c r="O32" s="40">
        <v>0</v>
      </c>
      <c r="P32" s="41">
        <v>0</v>
      </c>
      <c r="Q32" s="42">
        <v>0</v>
      </c>
      <c r="R32" s="43">
        <v>0</v>
      </c>
      <c r="S32" s="40">
        <v>0.54600000000000004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1</v>
      </c>
      <c r="AP32" s="86">
        <v>2</v>
      </c>
      <c r="AQ32" s="86">
        <v>3</v>
      </c>
      <c r="AR32" s="86">
        <v>3</v>
      </c>
      <c r="AS32" s="86">
        <v>3</v>
      </c>
    </row>
    <row r="33" spans="1:45" s="38" customFormat="1" ht="23.1" hidden="1" customHeight="1" x14ac:dyDescent="0.2">
      <c r="A33" s="46"/>
      <c r="B33" s="47" t="s">
        <v>23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91</v>
      </c>
      <c r="K33" s="40">
        <v>0</v>
      </c>
      <c r="L33" s="41">
        <v>1</v>
      </c>
      <c r="M33" s="40">
        <v>0</v>
      </c>
      <c r="N33" s="41">
        <v>3</v>
      </c>
      <c r="O33" s="40">
        <v>0</v>
      </c>
      <c r="P33" s="41">
        <v>11.404999999999999</v>
      </c>
      <c r="Q33" s="42">
        <v>0</v>
      </c>
      <c r="R33" s="43">
        <v>48.235999999999997</v>
      </c>
      <c r="S33" s="40">
        <v>0</v>
      </c>
      <c r="T33" s="41">
        <v>17.738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86">
        <v>0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0</v>
      </c>
      <c r="AO33" s="86">
        <v>1</v>
      </c>
      <c r="AP33" s="86">
        <v>2</v>
      </c>
      <c r="AQ33" s="86">
        <v>3</v>
      </c>
      <c r="AR33" s="86">
        <v>3</v>
      </c>
      <c r="AS33" s="86">
        <v>3</v>
      </c>
    </row>
    <row r="34" spans="1:45" s="38" customFormat="1" ht="9.9499999999999993" customHeight="1" thickBot="1" x14ac:dyDescent="0.25">
      <c r="A34" s="31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49"/>
      <c r="N34" s="50"/>
      <c r="O34" s="49"/>
      <c r="P34" s="50"/>
      <c r="Q34" s="51"/>
      <c r="R34" s="52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</row>
    <row r="35" spans="1:45" s="38" customFormat="1" ht="8.1" customHeight="1" x14ac:dyDescent="0.2">
      <c r="A35" s="39"/>
      <c r="B35" s="7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0"/>
      <c r="N35" s="41"/>
      <c r="O35" s="40"/>
      <c r="P35" s="41"/>
      <c r="Q35" s="42"/>
      <c r="R35" s="43"/>
      <c r="S35" s="4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</row>
    <row r="36" spans="1:45" s="38" customFormat="1" ht="26.1" customHeight="1" x14ac:dyDescent="0.2">
      <c r="A36" s="39" t="s">
        <v>24</v>
      </c>
      <c r="B36" s="7"/>
      <c r="C36" s="40">
        <v>2531</v>
      </c>
      <c r="D36" s="40">
        <v>2538</v>
      </c>
      <c r="E36" s="40">
        <v>2197</v>
      </c>
      <c r="F36" s="40">
        <v>2213</v>
      </c>
      <c r="G36" s="40">
        <v>2302</v>
      </c>
      <c r="H36" s="40">
        <v>2664</v>
      </c>
      <c r="I36" s="40">
        <v>2829</v>
      </c>
      <c r="J36" s="40">
        <v>1379</v>
      </c>
      <c r="K36" s="40">
        <v>2825</v>
      </c>
      <c r="L36" s="41">
        <v>574</v>
      </c>
      <c r="M36" s="40">
        <v>2797</v>
      </c>
      <c r="N36" s="41">
        <v>610</v>
      </c>
      <c r="O36" s="40">
        <f t="shared" ref="O36:T36" si="3">SUM(O28:O33)</f>
        <v>2655.7429999999999</v>
      </c>
      <c r="P36" s="41">
        <f t="shared" si="3"/>
        <v>534.68200000000002</v>
      </c>
      <c r="Q36" s="42">
        <f t="shared" si="3"/>
        <v>2617.9409999999998</v>
      </c>
      <c r="R36" s="43">
        <f t="shared" si="3"/>
        <v>601.17700000000002</v>
      </c>
      <c r="S36" s="40">
        <f t="shared" si="3"/>
        <v>2573.6689999999994</v>
      </c>
      <c r="T36" s="41">
        <f t="shared" si="3"/>
        <v>591.94100000000003</v>
      </c>
      <c r="U36" s="41">
        <f>SUM(U28:U33)</f>
        <v>3068.4409999999998</v>
      </c>
      <c r="V36" s="41">
        <f>SUM(V28:V33)</f>
        <v>3119.7360000000003</v>
      </c>
      <c r="W36" s="41">
        <f>SUM(W28:W33)</f>
        <v>3059.143</v>
      </c>
      <c r="X36" s="41">
        <f>SUM(X28:X33)</f>
        <v>2983.8580000000002</v>
      </c>
      <c r="Y36" s="41">
        <f>SUM(Y28:Y33)</f>
        <v>3230.3510000000001</v>
      </c>
      <c r="Z36" s="41">
        <f t="shared" ref="Z36:AQ36" si="4">SUM(Z28:Z33)</f>
        <v>3219.2559999999999</v>
      </c>
      <c r="AA36" s="41">
        <f t="shared" si="4"/>
        <v>3193.431</v>
      </c>
      <c r="AB36" s="41">
        <f t="shared" si="4"/>
        <v>3212.5640000000003</v>
      </c>
      <c r="AC36" s="41">
        <f t="shared" si="4"/>
        <v>3627.0280000000002</v>
      </c>
      <c r="AD36" s="41">
        <f t="shared" si="4"/>
        <v>3583.4920000000002</v>
      </c>
      <c r="AE36" s="41">
        <f t="shared" si="4"/>
        <v>3761.2869999999998</v>
      </c>
      <c r="AF36" s="41">
        <f t="shared" si="4"/>
        <v>3903.56</v>
      </c>
      <c r="AG36" s="41">
        <f t="shared" si="4"/>
        <v>4163.4870000000001</v>
      </c>
      <c r="AH36" s="86">
        <f t="shared" si="4"/>
        <v>3677.623</v>
      </c>
      <c r="AI36" s="86">
        <f t="shared" si="4"/>
        <v>4084.9279999999999</v>
      </c>
      <c r="AJ36" s="86">
        <f t="shared" si="4"/>
        <v>4655.8279999999995</v>
      </c>
      <c r="AK36" s="86">
        <f t="shared" si="4"/>
        <v>4733.4570000000003</v>
      </c>
      <c r="AL36" s="86">
        <f t="shared" si="4"/>
        <v>4889.7070000000003</v>
      </c>
      <c r="AM36" s="86">
        <f t="shared" si="4"/>
        <v>4834.7005819999995</v>
      </c>
      <c r="AN36" s="86">
        <f t="shared" si="4"/>
        <v>4709.2370000000001</v>
      </c>
      <c r="AO36" s="86">
        <f t="shared" si="4"/>
        <v>4867.2539999999999</v>
      </c>
      <c r="AP36" s="86">
        <f t="shared" si="4"/>
        <v>4904.7820000000002</v>
      </c>
      <c r="AQ36" s="86">
        <f t="shared" si="4"/>
        <v>4335.1360000000004</v>
      </c>
      <c r="AR36" s="86">
        <f t="shared" ref="AR36:AS36" si="5">SUM(AR28:AR33)</f>
        <v>3779.0449999999996</v>
      </c>
      <c r="AS36" s="86">
        <f t="shared" si="5"/>
        <v>3985.5420000000004</v>
      </c>
    </row>
    <row r="37" spans="1:45" s="38" customFormat="1" ht="26.1" customHeight="1" x14ac:dyDescent="0.2">
      <c r="A37" s="39" t="s">
        <v>25</v>
      </c>
      <c r="B37" s="7"/>
      <c r="C37" s="69">
        <v>0</v>
      </c>
      <c r="D37" s="69">
        <v>-2</v>
      </c>
      <c r="E37" s="69">
        <v>1</v>
      </c>
      <c r="F37" s="69">
        <v>0</v>
      </c>
      <c r="G37" s="69">
        <v>0</v>
      </c>
      <c r="H37" s="69">
        <v>0</v>
      </c>
      <c r="I37" s="69">
        <v>1</v>
      </c>
      <c r="J37" s="69">
        <v>0</v>
      </c>
      <c r="K37" s="69">
        <v>0</v>
      </c>
      <c r="L37" s="62">
        <v>62</v>
      </c>
      <c r="M37" s="62">
        <v>0</v>
      </c>
      <c r="N37" s="62">
        <v>3</v>
      </c>
      <c r="O37" s="62">
        <f t="shared" ref="O37:AG37" si="6">SUM(O18-O24-O25-O36)</f>
        <v>0.73900000000048749</v>
      </c>
      <c r="P37" s="62">
        <f t="shared" si="6"/>
        <v>-9.9999999997635314E-4</v>
      </c>
      <c r="Q37" s="70">
        <f t="shared" si="6"/>
        <v>-0.94499999999970896</v>
      </c>
      <c r="R37" s="70">
        <f t="shared" si="6"/>
        <v>-1.0000000002037268E-3</v>
      </c>
      <c r="S37" s="62">
        <f t="shared" si="6"/>
        <v>0.41400000000021464</v>
      </c>
      <c r="T37" s="62">
        <f t="shared" si="6"/>
        <v>0.18399999999996908</v>
      </c>
      <c r="U37" s="62">
        <f t="shared" si="6"/>
        <v>1.0890000000003965</v>
      </c>
      <c r="V37" s="62">
        <f t="shared" si="6"/>
        <v>-0.10300000000052023</v>
      </c>
      <c r="W37" s="62">
        <f t="shared" si="6"/>
        <v>-0.71000000000003638</v>
      </c>
      <c r="X37" s="62">
        <f t="shared" si="6"/>
        <v>-0.14900000000034197</v>
      </c>
      <c r="Y37" s="62">
        <f t="shared" si="6"/>
        <v>0.77199999999993452</v>
      </c>
      <c r="Z37" s="62">
        <f t="shared" si="6"/>
        <v>-0.68299999999953798</v>
      </c>
      <c r="AA37" s="62">
        <f t="shared" si="6"/>
        <v>0.28499999999985448</v>
      </c>
      <c r="AB37" s="62">
        <f t="shared" si="6"/>
        <v>0.67099999999936699</v>
      </c>
      <c r="AC37" s="62">
        <f t="shared" si="6"/>
        <v>1.1669999999999163</v>
      </c>
      <c r="AD37" s="62">
        <f t="shared" si="6"/>
        <v>-7.887000000000171</v>
      </c>
      <c r="AE37" s="62">
        <f t="shared" si="6"/>
        <v>16.876999999999953</v>
      </c>
      <c r="AF37" s="62">
        <f t="shared" si="6"/>
        <v>-0.7590000000004693</v>
      </c>
      <c r="AG37" s="62">
        <f t="shared" si="6"/>
        <v>0.86399999999957799</v>
      </c>
      <c r="AH37" s="91">
        <v>0</v>
      </c>
      <c r="AI37" s="91">
        <v>0</v>
      </c>
      <c r="AJ37" s="91">
        <f t="shared" ref="AJ37:AQ37" si="7">SUM(AJ18-AJ24-AJ25-AJ36)</f>
        <v>0.76500000000032742</v>
      </c>
      <c r="AK37" s="91">
        <f t="shared" si="7"/>
        <v>-6.5000000000509317E-2</v>
      </c>
      <c r="AL37" s="91">
        <f t="shared" si="7"/>
        <v>-0.27900000000045111</v>
      </c>
      <c r="AM37" s="91">
        <f t="shared" si="7"/>
        <v>38.505960000000414</v>
      </c>
      <c r="AN37" s="91">
        <f t="shared" si="7"/>
        <v>20.731999999999061</v>
      </c>
      <c r="AO37" s="91">
        <f t="shared" si="7"/>
        <v>7.9659999999994398</v>
      </c>
      <c r="AP37" s="91">
        <f t="shared" si="7"/>
        <v>-37.884000000000924</v>
      </c>
      <c r="AQ37" s="91">
        <f t="shared" si="7"/>
        <v>11.083999999999833</v>
      </c>
      <c r="AR37" s="91">
        <f t="shared" ref="AR37:AS37" si="8">SUM(AR18-AR24-AR25-AR36)</f>
        <v>18.737000000000535</v>
      </c>
      <c r="AS37" s="91">
        <f t="shared" si="8"/>
        <v>1398.9260000000004</v>
      </c>
    </row>
    <row r="38" spans="1:45" s="38" customFormat="1" ht="8.1" customHeight="1" thickBot="1" x14ac:dyDescent="0.25">
      <c r="A38" s="31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50"/>
      <c r="M38" s="49"/>
      <c r="N38" s="50"/>
      <c r="O38" s="49"/>
      <c r="P38" s="50"/>
      <c r="Q38" s="51"/>
      <c r="R38" s="52"/>
      <c r="S38" s="49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</row>
    <row r="39" spans="1:45" s="38" customFormat="1" ht="8.1" customHeight="1" x14ac:dyDescent="0.2">
      <c r="A39" s="39"/>
      <c r="B39" s="7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0"/>
      <c r="N39" s="41"/>
      <c r="O39" s="40"/>
      <c r="P39" s="41"/>
      <c r="Q39" s="42"/>
      <c r="R39" s="43"/>
      <c r="S39" s="40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</row>
    <row r="40" spans="1:45" s="38" customFormat="1" ht="26.1" customHeight="1" x14ac:dyDescent="0.2">
      <c r="A40" s="39" t="s">
        <v>26</v>
      </c>
      <c r="B40" s="7"/>
      <c r="C40" s="40">
        <v>2550</v>
      </c>
      <c r="D40" s="40">
        <v>2560</v>
      </c>
      <c r="E40" s="40">
        <v>2275</v>
      </c>
      <c r="F40" s="40">
        <v>2809</v>
      </c>
      <c r="G40" s="40">
        <v>2456</v>
      </c>
      <c r="H40" s="40">
        <v>2846</v>
      </c>
      <c r="I40" s="40">
        <v>2996</v>
      </c>
      <c r="J40" s="40">
        <v>1848</v>
      </c>
      <c r="K40" s="40">
        <v>3003</v>
      </c>
      <c r="L40" s="41">
        <v>1641</v>
      </c>
      <c r="M40" s="40">
        <v>2977</v>
      </c>
      <c r="N40" s="41">
        <v>1595</v>
      </c>
      <c r="O40" s="40">
        <f t="shared" ref="O40:AD40" si="9">SUM(O24:O25)+O36+O37</f>
        <v>2788.9810000000002</v>
      </c>
      <c r="P40" s="41">
        <f t="shared" si="9"/>
        <v>1167.0160000000001</v>
      </c>
      <c r="Q40" s="42">
        <f t="shared" si="9"/>
        <v>2782.3209999999999</v>
      </c>
      <c r="R40" s="43">
        <f t="shared" si="9"/>
        <v>1379.1709999999998</v>
      </c>
      <c r="S40" s="40">
        <f t="shared" si="9"/>
        <v>2676.5929999999998</v>
      </c>
      <c r="T40" s="41">
        <f t="shared" si="9"/>
        <v>1082.7190000000001</v>
      </c>
      <c r="U40" s="41">
        <f t="shared" si="9"/>
        <v>3407.6590000000001</v>
      </c>
      <c r="V40" s="41">
        <f t="shared" si="9"/>
        <v>3230.578</v>
      </c>
      <c r="W40" s="41">
        <f t="shared" si="9"/>
        <v>3069.741</v>
      </c>
      <c r="X40" s="41">
        <f t="shared" si="9"/>
        <v>2991.058</v>
      </c>
      <c r="Y40" s="41">
        <f t="shared" si="9"/>
        <v>3239.748</v>
      </c>
      <c r="Z40" s="41">
        <f t="shared" si="9"/>
        <v>3225.9560000000001</v>
      </c>
      <c r="AA40" s="41">
        <f t="shared" si="9"/>
        <v>3204.8679999999999</v>
      </c>
      <c r="AB40" s="41">
        <f t="shared" si="9"/>
        <v>3218.7889999999998</v>
      </c>
      <c r="AC40" s="41">
        <f t="shared" si="9"/>
        <v>3634.1660000000002</v>
      </c>
      <c r="AD40" s="41">
        <f t="shared" si="9"/>
        <v>3583.5259999999998</v>
      </c>
      <c r="AE40" s="41">
        <f>SUM(AE24:AE25)+AE36+AE37</f>
        <v>3794.1929999999998</v>
      </c>
      <c r="AF40" s="41">
        <f>SUM(AF24:AF25)+AF36+AF37</f>
        <v>3911.9509999999996</v>
      </c>
      <c r="AG40" s="41">
        <f>SUM(AG24:AG25)+AG36+AG37</f>
        <v>4183.0209999999997</v>
      </c>
      <c r="AH40" s="86">
        <f>SUM(AH24:AH25)+AH36+AH37</f>
        <v>3691.3229999999999</v>
      </c>
      <c r="AI40" s="86">
        <f t="shared" ref="AI40" si="10">SUM(AI24:AI25)+AI36+AI37</f>
        <v>4091.636</v>
      </c>
      <c r="AJ40" s="86">
        <f t="shared" ref="AJ40" si="11">SUM(AJ24:AJ25)+AJ36+AJ37</f>
        <v>4679.5069999999996</v>
      </c>
      <c r="AK40" s="86">
        <f t="shared" ref="AK40:AQ40" si="12">SUM(AK24:AK25)+AK36+AK37</f>
        <v>4737.2449999999999</v>
      </c>
      <c r="AL40" s="86">
        <f t="shared" si="12"/>
        <v>4889.6949999999997</v>
      </c>
      <c r="AM40" s="86">
        <f t="shared" si="12"/>
        <v>4878.2845420000003</v>
      </c>
      <c r="AN40" s="86">
        <f t="shared" si="12"/>
        <v>4730.1139999999996</v>
      </c>
      <c r="AO40" s="86">
        <f t="shared" si="12"/>
        <v>4876.2979999999998</v>
      </c>
      <c r="AP40" s="86">
        <f t="shared" si="12"/>
        <v>4868.070999999999</v>
      </c>
      <c r="AQ40" s="86">
        <f t="shared" si="12"/>
        <v>4346.6390000000001</v>
      </c>
      <c r="AR40" s="86">
        <f t="shared" ref="AR40:AS40" si="13">SUM(AR24:AR25)+AR36+AR37</f>
        <v>3799.643</v>
      </c>
      <c r="AS40" s="86">
        <f t="shared" si="13"/>
        <v>5386.3080000000009</v>
      </c>
    </row>
    <row r="41" spans="1:45" s="38" customFormat="1" ht="8.1" customHeight="1" thickBot="1" x14ac:dyDescent="0.25">
      <c r="A41" s="31"/>
      <c r="B41" s="48"/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71"/>
      <c r="N41" s="72"/>
      <c r="O41" s="71"/>
      <c r="P41" s="72"/>
      <c r="Q41" s="73"/>
      <c r="R41" s="74"/>
      <c r="S41" s="71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</row>
    <row r="42" spans="1:45" s="38" customFormat="1" ht="25.5" x14ac:dyDescent="0.2">
      <c r="B42" s="7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</row>
    <row r="43" spans="1:45" s="98" customFormat="1" ht="19.5" x14ac:dyDescent="0.35">
      <c r="A43" s="98" t="s">
        <v>27</v>
      </c>
      <c r="B43" s="98" t="s">
        <v>28</v>
      </c>
      <c r="C43" s="99"/>
      <c r="D43" s="99"/>
      <c r="E43" s="99"/>
      <c r="F43" s="99"/>
      <c r="G43" s="99"/>
      <c r="H43" s="99"/>
      <c r="AJ43" s="100"/>
      <c r="AK43" s="100"/>
    </row>
    <row r="44" spans="1:45" s="98" customFormat="1" ht="19.5" x14ac:dyDescent="0.35">
      <c r="B44" s="98" t="s">
        <v>29</v>
      </c>
      <c r="C44" s="99"/>
      <c r="D44" s="99"/>
      <c r="E44" s="99"/>
      <c r="F44" s="99"/>
      <c r="G44" s="99"/>
      <c r="H44" s="99"/>
      <c r="AJ44" s="100"/>
      <c r="AK44" s="100"/>
    </row>
    <row r="45" spans="1:45" s="98" customFormat="1" ht="19.5" x14ac:dyDescent="0.35">
      <c r="B45" s="98" t="s">
        <v>30</v>
      </c>
      <c r="C45" s="99"/>
      <c r="D45" s="99"/>
      <c r="E45" s="99"/>
      <c r="F45" s="99"/>
      <c r="G45" s="99"/>
      <c r="H45" s="99"/>
      <c r="AJ45" s="100"/>
      <c r="AK45" s="100"/>
    </row>
    <row r="46" spans="1:45" s="38" customFormat="1" ht="23.25" x14ac:dyDescent="0.2"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</row>
  </sheetData>
  <mergeCells count="3">
    <mergeCell ref="U6:AK6"/>
    <mergeCell ref="AN1:AS1"/>
    <mergeCell ref="A3:B3"/>
  </mergeCells>
  <printOptions horizontalCentered="1"/>
  <pageMargins left="0.39370078740157483" right="0.39370078740157483" top="1.9685039370078741" bottom="0.98425196850393704" header="0.51181102362204722" footer="0.51181102362204722"/>
  <pageSetup paperSize="9" scal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Staub, Wirbelschicht, Trocken</vt:lpstr>
      <vt:lpstr>'Staub, Wirbelschicht, Trocken'!Druckbereich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Saritzoglou</dc:creator>
  <cp:lastModifiedBy>Saritzoglou</cp:lastModifiedBy>
  <dcterms:created xsi:type="dcterms:W3CDTF">2019-07-15T12:38:12Z</dcterms:created>
  <dcterms:modified xsi:type="dcterms:W3CDTF">2022-08-05T10:56:50Z</dcterms:modified>
</cp:coreProperties>
</file>