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0" windowHeight="12360" tabRatio="602" activeTab="0"/>
  </bookViews>
  <sheets>
    <sheet name="Tabelle 1" sheetId="1" r:id="rId1"/>
  </sheets>
  <externalReferences>
    <externalReference r:id="rId4"/>
  </externalReferences>
  <definedNames>
    <definedName name="_1996">#REF!</definedName>
    <definedName name="_1997">#REF!</definedName>
    <definedName name="_1998">#REF!</definedName>
    <definedName name="_Fill" localSheetId="0" hidden="1">'Tabelle 1'!$B$5:$J$5</definedName>
    <definedName name="_Fill" hidden="1">#REF!</definedName>
    <definedName name="_xlnm.Print_Area" localSheetId="0">'Tabelle 1'!$A$1:$X$82</definedName>
    <definedName name="KW">#REF!</definedName>
    <definedName name="KWw">#REF!</definedName>
  </definedNames>
  <calcPr fullCalcOnLoad="1"/>
</workbook>
</file>

<file path=xl/sharedStrings.xml><?xml version="1.0" encoding="utf-8"?>
<sst xmlns="http://schemas.openxmlformats.org/spreadsheetml/2006/main" count="363" uniqueCount="85">
  <si>
    <t>Land</t>
  </si>
  <si>
    <t>Mill. metr. t</t>
  </si>
  <si>
    <t>Frankreich</t>
  </si>
  <si>
    <t>Italien</t>
  </si>
  <si>
    <t>-</t>
  </si>
  <si>
    <t>Österreich</t>
  </si>
  <si>
    <t>Polen</t>
  </si>
  <si>
    <t>Ungarn</t>
  </si>
  <si>
    <t>Indien</t>
  </si>
  <si>
    <t>Japan</t>
  </si>
  <si>
    <t>Pakistan</t>
  </si>
  <si>
    <t>Türkei</t>
  </si>
  <si>
    <t>Vietnam</t>
  </si>
  <si>
    <t>Asien</t>
  </si>
  <si>
    <t>Kanada</t>
  </si>
  <si>
    <t>USA</t>
  </si>
  <si>
    <t>Nordamerika</t>
  </si>
  <si>
    <t>Chile</t>
  </si>
  <si>
    <t>Neuseeland</t>
  </si>
  <si>
    <t>Australien und Neuseeland</t>
  </si>
  <si>
    <t>Welt</t>
  </si>
  <si>
    <t>Australien</t>
  </si>
  <si>
    <t>Tschechische Republik</t>
  </si>
  <si>
    <t>Slowakei</t>
  </si>
  <si>
    <t>.</t>
  </si>
  <si>
    <t>Serbien</t>
  </si>
  <si>
    <t>IEA</t>
  </si>
  <si>
    <t>Mongolei</t>
  </si>
  <si>
    <t>Myanmar</t>
  </si>
  <si>
    <t>Philippinen</t>
  </si>
  <si>
    <t>Braunkohlenförderung nach Ländern</t>
  </si>
  <si>
    <t>BR Deutschland</t>
  </si>
  <si>
    <t>siehe unten</t>
  </si>
  <si>
    <t>Griechenland</t>
  </si>
  <si>
    <t>Slowenien</t>
  </si>
  <si>
    <t>Estland</t>
  </si>
  <si>
    <t>Litauen</t>
  </si>
  <si>
    <t>EU - Länder</t>
  </si>
  <si>
    <t>Albanien</t>
  </si>
  <si>
    <t>siehe EU</t>
  </si>
  <si>
    <t>Mazedonien</t>
  </si>
  <si>
    <t>vgl. Nebenrechnung</t>
  </si>
  <si>
    <t>Israel</t>
  </si>
  <si>
    <t>2006 Interpoliert!</t>
  </si>
  <si>
    <t>geschätzt</t>
  </si>
  <si>
    <t>Thailand</t>
  </si>
  <si>
    <t>Übriges Asien</t>
  </si>
  <si>
    <t>Südamerika</t>
  </si>
  <si>
    <t>Quellen: IEA, Eurostat, United Nations, diverse nationale Statistiken</t>
  </si>
  <si>
    <t>Montenegro</t>
  </si>
  <si>
    <t>Kosovo</t>
  </si>
  <si>
    <t>k. A.</t>
  </si>
  <si>
    <t>siehe Steink.</t>
  </si>
  <si>
    <t>keine Angaben</t>
  </si>
  <si>
    <t>Habe mal nachgeschlagen. Estland hat keine nennenswerte Braunkohlenproduktion.</t>
  </si>
  <si>
    <r>
      <t xml:space="preserve">2013 </t>
    </r>
    <r>
      <rPr>
        <vertAlign val="superscript"/>
        <sz val="10"/>
        <color indexed="8"/>
        <rFont val="Arial"/>
        <family val="2"/>
      </rPr>
      <t>2)</t>
    </r>
  </si>
  <si>
    <r>
      <t xml:space="preserve">2014 </t>
    </r>
    <r>
      <rPr>
        <vertAlign val="superscript"/>
        <sz val="10"/>
        <color indexed="8"/>
        <rFont val="Arial"/>
        <family val="2"/>
      </rPr>
      <t>2)</t>
    </r>
  </si>
  <si>
    <r>
      <t xml:space="preserve">2015 </t>
    </r>
    <r>
      <rPr>
        <vertAlign val="superscript"/>
        <sz val="10"/>
        <color indexed="8"/>
        <rFont val="Arial"/>
        <family val="2"/>
      </rPr>
      <t>2)</t>
    </r>
  </si>
  <si>
    <r>
      <t xml:space="preserve">2016 </t>
    </r>
    <r>
      <rPr>
        <vertAlign val="superscript"/>
        <sz val="10"/>
        <color indexed="8"/>
        <rFont val="Arial"/>
        <family val="2"/>
      </rPr>
      <t>2)</t>
    </r>
  </si>
  <si>
    <r>
      <t xml:space="preserve">2017 </t>
    </r>
    <r>
      <rPr>
        <vertAlign val="superscript"/>
        <sz val="10"/>
        <color indexed="8"/>
        <rFont val="Arial"/>
        <family val="2"/>
      </rPr>
      <t>2)</t>
    </r>
  </si>
  <si>
    <r>
      <t xml:space="preserve">2018 </t>
    </r>
    <r>
      <rPr>
        <vertAlign val="superscript"/>
        <sz val="10"/>
        <color indexed="8"/>
        <rFont val="Arial"/>
        <family val="2"/>
      </rPr>
      <t>2)</t>
    </r>
  </si>
  <si>
    <r>
      <t xml:space="preserve">Spanien </t>
    </r>
    <r>
      <rPr>
        <vertAlign val="superscript"/>
        <sz val="10"/>
        <rFont val="Arial"/>
        <family val="2"/>
      </rPr>
      <t>1)</t>
    </r>
  </si>
  <si>
    <r>
      <t xml:space="preserve">Europa </t>
    </r>
    <r>
      <rPr>
        <sz val="8"/>
        <rFont val="Arial"/>
        <family val="2"/>
      </rPr>
      <t>(ohne Russ. Föderation)</t>
    </r>
  </si>
  <si>
    <r>
      <t xml:space="preserve">GUS </t>
    </r>
    <r>
      <rPr>
        <sz val="8"/>
        <rFont val="Arial"/>
        <family val="2"/>
      </rPr>
      <t>(ohne Russ. Förderation)</t>
    </r>
  </si>
  <si>
    <r>
      <t xml:space="preserve">China </t>
    </r>
    <r>
      <rPr>
        <vertAlign val="superscript"/>
        <sz val="10"/>
        <rFont val="Arial"/>
        <family val="2"/>
      </rPr>
      <t>3)</t>
    </r>
  </si>
  <si>
    <r>
      <t xml:space="preserve">Indonesien </t>
    </r>
    <r>
      <rPr>
        <vertAlign val="superscript"/>
        <sz val="10"/>
        <rFont val="Arial"/>
        <family val="2"/>
      </rPr>
      <t>7)</t>
    </r>
  </si>
  <si>
    <r>
      <t xml:space="preserve">Nordkorea </t>
    </r>
    <r>
      <rPr>
        <vertAlign val="superscript"/>
        <sz val="10"/>
        <rFont val="Arial"/>
        <family val="2"/>
      </rPr>
      <t>7)</t>
    </r>
  </si>
  <si>
    <r>
      <t xml:space="preserve">Mexiko </t>
    </r>
    <r>
      <rPr>
        <vertAlign val="superscript"/>
        <sz val="10"/>
        <rFont val="Arial"/>
        <family val="2"/>
      </rPr>
      <t>8)</t>
    </r>
  </si>
  <si>
    <r>
      <t xml:space="preserve">Brasilien </t>
    </r>
    <r>
      <rPr>
        <vertAlign val="superscript"/>
        <sz val="10"/>
        <rFont val="Arial"/>
        <family val="2"/>
      </rPr>
      <t>6)</t>
    </r>
  </si>
  <si>
    <r>
      <t>1)</t>
    </r>
    <r>
      <rPr>
        <sz val="10"/>
        <rFont val="Arial"/>
        <family val="2"/>
      </rPr>
      <t xml:space="preserve"> inkl. alte Braunkohle (lignito negro)</t>
    </r>
  </si>
  <si>
    <r>
      <t>2)</t>
    </r>
    <r>
      <rPr>
        <sz val="10"/>
        <rFont val="Arial"/>
        <family val="2"/>
      </rPr>
      <t xml:space="preserve"> Vorläufig, z. T. geschätzt</t>
    </r>
  </si>
  <si>
    <r>
      <t>3)</t>
    </r>
    <r>
      <rPr>
        <sz val="10"/>
        <rFont val="Arial"/>
        <family val="2"/>
      </rPr>
      <t xml:space="preserve">  den Steinkohlemengen zugeordnet</t>
    </r>
  </si>
  <si>
    <r>
      <t>5)</t>
    </r>
    <r>
      <rPr>
        <sz val="10"/>
        <rFont val="Arial"/>
        <family val="2"/>
      </rPr>
      <t xml:space="preserve"> Bis 1999 ehem. Jugoslawien</t>
    </r>
  </si>
  <si>
    <r>
      <t>4)</t>
    </r>
    <r>
      <rPr>
        <sz val="10"/>
        <rFont val="Arial"/>
        <family val="2"/>
      </rPr>
      <t xml:space="preserve"> Bis 1999 ehem. UdSSR</t>
    </r>
  </si>
  <si>
    <r>
      <t>5)</t>
    </r>
    <r>
      <rPr>
        <sz val="10"/>
        <rFont val="Arial"/>
        <family val="2"/>
      </rPr>
      <t xml:space="preserve"> Ab 2007 EU-Mitglieder</t>
    </r>
  </si>
  <si>
    <r>
      <t>6)</t>
    </r>
    <r>
      <rPr>
        <sz val="10"/>
        <rFont val="Arial"/>
        <family val="2"/>
      </rPr>
      <t xml:space="preserve"> bis 2008 inkl. Steinkohle</t>
    </r>
  </si>
  <si>
    <r>
      <t>7)</t>
    </r>
    <r>
      <rPr>
        <sz val="10"/>
        <rFont val="Arial"/>
        <family val="2"/>
      </rPr>
      <t xml:space="preserve"> ab 2009 der Steinkohle zugeordnet.</t>
    </r>
  </si>
  <si>
    <r>
      <t>8)</t>
    </r>
    <r>
      <rPr>
        <sz val="10"/>
        <rFont val="Arial"/>
        <family val="2"/>
      </rPr>
      <t xml:space="preserve"> bis 2012 der Steinkohle zugeordnet.</t>
    </r>
  </si>
  <si>
    <r>
      <t xml:space="preserve">Bulgarien </t>
    </r>
    <r>
      <rPr>
        <vertAlign val="superscript"/>
        <sz val="10"/>
        <rFont val="Arial"/>
        <family val="2"/>
      </rPr>
      <t>6)</t>
    </r>
  </si>
  <si>
    <r>
      <t>Rumänien</t>
    </r>
    <r>
      <rPr>
        <vertAlign val="superscript"/>
        <sz val="10"/>
        <rFont val="Arial"/>
        <family val="2"/>
      </rPr>
      <t xml:space="preserve"> 6)</t>
    </r>
  </si>
  <si>
    <r>
      <t>Bosnien und Herzegowina</t>
    </r>
    <r>
      <rPr>
        <vertAlign val="superscript"/>
        <sz val="10"/>
        <rFont val="Arial"/>
        <family val="2"/>
      </rPr>
      <t xml:space="preserve"> 5)</t>
    </r>
  </si>
  <si>
    <t>Statistik der Kohlenwirtschaft e. V.</t>
  </si>
  <si>
    <r>
      <t xml:space="preserve">Bulgarien </t>
    </r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</t>
    </r>
  </si>
  <si>
    <r>
      <t xml:space="preserve">Rumänien </t>
    </r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</t>
    </r>
  </si>
  <si>
    <r>
      <t xml:space="preserve">Russ. Föderation 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</si>
</sst>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_)"/>
    <numFmt numFmtId="175" formatCode="#,##0_);\(#,##0\)"/>
    <numFmt numFmtId="176" formatCode=";;;"/>
    <numFmt numFmtId="177" formatCode="#,##0.00_);\(#,##0.00\)"/>
    <numFmt numFmtId="178" formatCode="0.00_)"/>
    <numFmt numFmtId="179" formatCode="0.0"/>
    <numFmt numFmtId="180" formatCode="0.0000"/>
    <numFmt numFmtId="181" formatCode="0.000"/>
    <numFmt numFmtId="182" formatCode="0.000_)"/>
    <numFmt numFmtId="183" formatCode="0.00000"/>
    <numFmt numFmtId="184" formatCode="#,##0.000"/>
    <numFmt numFmtId="185" formatCode="#,##0.0\ \ \ \ \ \ \ \ \ \ \ \ \ \ \ ;;&quot;-&quot;\ \ \ \ \ \ \ \ \ \ \ \ \ \ \ "/>
    <numFmt numFmtId="186" formatCode="#,##0.0\ _D_M;\-#,##0.0\ _D_M"/>
    <numFmt numFmtId="187" formatCode="#,##0.00\ _D_M;\-#,##0.00\ _D_M"/>
    <numFmt numFmtId="188" formatCode="0\ \ \ \ \ \ \ \ \ \ \ \ "/>
    <numFmt numFmtId="189" formatCode="0\ \ \ \ \ \ \ \ \ \ \ \ \ \ \ \ \ \ \ \ \ \ \ "/>
    <numFmt numFmtId="190" formatCode="0\ \ \ \ \ \ \ "/>
    <numFmt numFmtId="191" formatCode="\ \ \ \ \ 0"/>
    <numFmt numFmtId="192" formatCode="\ \ \ \ \ \ \ \ 0"/>
    <numFmt numFmtId="193" formatCode="\ \ \ \ \ \ \ \ \ \ \ 0"/>
    <numFmt numFmtId="194" formatCode="\ \ \ \ \ \ \ \ \ \ \ \ 0"/>
    <numFmt numFmtId="195" formatCode="#,##0.0"/>
    <numFmt numFmtId="196" formatCode="#,##0.00_ ;\-#,##0.00\ "/>
  </numFmts>
  <fonts count="51">
    <font>
      <sz val="10"/>
      <name val="Arial"/>
      <family val="0"/>
    </font>
    <font>
      <sz val="10"/>
      <name val="Courier"/>
      <family val="0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8"/>
      <name val="Helv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4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1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0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11" fillId="0" borderId="0" xfId="54" applyFont="1" applyFill="1" applyAlignment="1">
      <alignment vertical="center"/>
      <protection/>
    </xf>
    <xf numFmtId="37" fontId="10" fillId="0" borderId="0" xfId="54" applyNumberFormat="1" applyFont="1" applyFill="1" applyAlignment="1" applyProtection="1">
      <alignment vertical="center"/>
      <protection/>
    </xf>
    <xf numFmtId="37" fontId="0" fillId="0" borderId="0" xfId="54" applyNumberFormat="1" applyFont="1" applyFill="1" applyAlignment="1" applyProtection="1">
      <alignment vertical="center"/>
      <protection/>
    </xf>
    <xf numFmtId="0" fontId="10" fillId="0" borderId="0" xfId="54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10" fillId="0" borderId="10" xfId="54" applyFont="1" applyFill="1" applyBorder="1" applyAlignment="1" applyProtection="1">
      <alignment horizontal="center" vertical="center"/>
      <protection/>
    </xf>
    <xf numFmtId="0" fontId="10" fillId="0" borderId="11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10" fillId="0" borderId="13" xfId="54" applyFont="1" applyFill="1" applyBorder="1" applyAlignment="1">
      <alignment vertical="center"/>
      <protection/>
    </xf>
    <xf numFmtId="0" fontId="10" fillId="0" borderId="14" xfId="54" applyFont="1" applyFill="1" applyBorder="1" applyAlignment="1">
      <alignment vertical="center"/>
      <protection/>
    </xf>
    <xf numFmtId="0" fontId="10" fillId="0" borderId="15" xfId="54" applyFont="1" applyFill="1" applyBorder="1" applyAlignment="1">
      <alignment vertical="center"/>
      <protection/>
    </xf>
    <xf numFmtId="0" fontId="10" fillId="0" borderId="16" xfId="54" applyFont="1" applyFill="1" applyBorder="1" applyAlignment="1">
      <alignment vertical="center"/>
      <protection/>
    </xf>
    <xf numFmtId="0" fontId="2" fillId="0" borderId="15" xfId="54" applyFont="1" applyFill="1" applyBorder="1" applyAlignment="1">
      <alignment vertical="center"/>
      <protection/>
    </xf>
    <xf numFmtId="187" fontId="10" fillId="0" borderId="15" xfId="54" applyNumberFormat="1" applyFont="1" applyFill="1" applyBorder="1" applyAlignment="1" applyProtection="1">
      <alignment vertical="center"/>
      <protection/>
    </xf>
    <xf numFmtId="187" fontId="2" fillId="0" borderId="15" xfId="54" applyNumberFormat="1" applyFont="1" applyFill="1" applyBorder="1" applyAlignment="1" applyProtection="1">
      <alignment vertical="center"/>
      <protection/>
    </xf>
    <xf numFmtId="39" fontId="10" fillId="0" borderId="13" xfId="54" applyNumberFormat="1" applyFont="1" applyFill="1" applyBorder="1" applyAlignment="1" applyProtection="1">
      <alignment vertical="center"/>
      <protection/>
    </xf>
    <xf numFmtId="39" fontId="10" fillId="0" borderId="14" xfId="54" applyNumberFormat="1" applyFont="1" applyFill="1" applyBorder="1" applyAlignment="1" applyProtection="1">
      <alignment vertical="center"/>
      <protection/>
    </xf>
    <xf numFmtId="187" fontId="10" fillId="0" borderId="17" xfId="54" applyNumberFormat="1" applyFont="1" applyFill="1" applyBorder="1" applyAlignment="1" applyProtection="1">
      <alignment vertical="center"/>
      <protection/>
    </xf>
    <xf numFmtId="187" fontId="2" fillId="0" borderId="17" xfId="54" applyNumberFormat="1" applyFont="1" applyFill="1" applyBorder="1" applyAlignment="1" applyProtection="1">
      <alignment vertical="center"/>
      <protection/>
    </xf>
    <xf numFmtId="39" fontId="10" fillId="0" borderId="15" xfId="54" applyNumberFormat="1" applyFont="1" applyFill="1" applyBorder="1" applyAlignment="1" applyProtection="1">
      <alignment horizontal="center" vertical="center"/>
      <protection/>
    </xf>
    <xf numFmtId="39" fontId="9" fillId="0" borderId="15" xfId="54" applyNumberFormat="1" applyFont="1" applyFill="1" applyBorder="1" applyAlignment="1" applyProtection="1">
      <alignment horizontal="center" vertical="center"/>
      <protection/>
    </xf>
    <xf numFmtId="39" fontId="13" fillId="0" borderId="15" xfId="54" applyNumberFormat="1" applyFont="1" applyFill="1" applyBorder="1" applyAlignment="1" applyProtection="1">
      <alignment horizontal="center" vertical="center"/>
      <protection/>
    </xf>
    <xf numFmtId="186" fontId="10" fillId="0" borderId="15" xfId="54" applyNumberFormat="1" applyFont="1" applyFill="1" applyBorder="1" applyAlignment="1" applyProtection="1">
      <alignment horizontal="center" vertical="center"/>
      <protection/>
    </xf>
    <xf numFmtId="186" fontId="2" fillId="0" borderId="15" xfId="54" applyNumberFormat="1" applyFont="1" applyFill="1" applyBorder="1" applyAlignment="1" applyProtection="1">
      <alignment horizontal="center" vertical="center"/>
      <protection/>
    </xf>
    <xf numFmtId="186" fontId="2" fillId="0" borderId="15" xfId="54" applyNumberFormat="1" applyFont="1" applyFill="1" applyBorder="1" applyAlignment="1" applyProtection="1" quotePrefix="1">
      <alignment horizontal="center" vertical="center"/>
      <protection/>
    </xf>
    <xf numFmtId="186" fontId="10" fillId="0" borderId="17" xfId="54" applyNumberFormat="1" applyFont="1" applyFill="1" applyBorder="1" applyAlignment="1" applyProtection="1">
      <alignment horizontal="center" vertical="center"/>
      <protection/>
    </xf>
    <xf numFmtId="187" fontId="10" fillId="0" borderId="16" xfId="54" applyNumberFormat="1" applyFont="1" applyFill="1" applyBorder="1" applyAlignment="1" applyProtection="1">
      <alignment vertical="center"/>
      <protection/>
    </xf>
    <xf numFmtId="39" fontId="10" fillId="0" borderId="18" xfId="54" applyNumberFormat="1" applyFont="1" applyFill="1" applyBorder="1" applyAlignment="1" applyProtection="1">
      <alignment vertical="center"/>
      <protection/>
    </xf>
    <xf numFmtId="39" fontId="10" fillId="0" borderId="19" xfId="54" applyNumberFormat="1" applyFont="1" applyFill="1" applyBorder="1" applyAlignment="1" applyProtection="1">
      <alignment vertical="center"/>
      <protection/>
    </xf>
    <xf numFmtId="187" fontId="2" fillId="0" borderId="12" xfId="54" applyNumberFormat="1" applyFont="1" applyFill="1" applyBorder="1" applyAlignment="1" applyProtection="1">
      <alignment vertical="center"/>
      <protection/>
    </xf>
    <xf numFmtId="39" fontId="10" fillId="0" borderId="17" xfId="54" applyNumberFormat="1" applyFont="1" applyFill="1" applyBorder="1" applyAlignment="1" applyProtection="1">
      <alignment vertical="center"/>
      <protection/>
    </xf>
    <xf numFmtId="39" fontId="10" fillId="0" borderId="15" xfId="54" applyNumberFormat="1" applyFont="1" applyFill="1" applyBorder="1" applyAlignment="1" applyProtection="1">
      <alignment vertical="center"/>
      <protection/>
    </xf>
    <xf numFmtId="39" fontId="2" fillId="0" borderId="15" xfId="54" applyNumberFormat="1" applyFont="1" applyFill="1" applyBorder="1" applyAlignment="1" applyProtection="1">
      <alignment vertical="center"/>
      <protection/>
    </xf>
    <xf numFmtId="0" fontId="50" fillId="0" borderId="0" xfId="54" applyFont="1" applyFill="1" applyAlignment="1">
      <alignment vertical="center"/>
      <protection/>
    </xf>
    <xf numFmtId="39" fontId="10" fillId="0" borderId="20" xfId="54" applyNumberFormat="1" applyFont="1" applyFill="1" applyBorder="1" applyAlignment="1" applyProtection="1">
      <alignment vertical="center"/>
      <protection/>
    </xf>
    <xf numFmtId="39" fontId="2" fillId="0" borderId="12" xfId="54" applyNumberFormat="1" applyFont="1" applyFill="1" applyBorder="1" applyAlignment="1" applyProtection="1">
      <alignment vertical="center"/>
      <protection/>
    </xf>
    <xf numFmtId="39" fontId="10" fillId="0" borderId="12" xfId="54" applyNumberFormat="1" applyFont="1" applyFill="1" applyBorder="1" applyAlignment="1" applyProtection="1">
      <alignment vertical="center"/>
      <protection/>
    </xf>
    <xf numFmtId="39" fontId="10" fillId="0" borderId="21" xfId="54" applyNumberFormat="1" applyFont="1" applyFill="1" applyBorder="1" applyAlignment="1" applyProtection="1">
      <alignment vertical="center"/>
      <protection/>
    </xf>
    <xf numFmtId="39" fontId="10" fillId="0" borderId="22" xfId="54" applyNumberFormat="1" applyFont="1" applyFill="1" applyBorder="1" applyAlignment="1" applyProtection="1">
      <alignment vertical="center"/>
      <protection/>
    </xf>
    <xf numFmtId="39" fontId="10" fillId="0" borderId="23" xfId="54" applyNumberFormat="1" applyFont="1" applyFill="1" applyBorder="1" applyAlignment="1" applyProtection="1">
      <alignment vertical="center"/>
      <protection/>
    </xf>
    <xf numFmtId="39" fontId="10" fillId="0" borderId="24" xfId="54" applyNumberFormat="1" applyFont="1" applyFill="1" applyBorder="1" applyAlignment="1" applyProtection="1">
      <alignment vertical="center"/>
      <protection/>
    </xf>
    <xf numFmtId="39" fontId="2" fillId="0" borderId="24" xfId="54" applyNumberFormat="1" applyFont="1" applyFill="1" applyBorder="1" applyAlignment="1" applyProtection="1">
      <alignment vertical="center"/>
      <protection/>
    </xf>
    <xf numFmtId="39" fontId="10" fillId="0" borderId="25" xfId="54" applyNumberFormat="1" applyFont="1" applyFill="1" applyBorder="1" applyAlignment="1" applyProtection="1">
      <alignment vertical="center"/>
      <protection/>
    </xf>
    <xf numFmtId="39" fontId="10" fillId="0" borderId="16" xfId="54" applyNumberFormat="1" applyFont="1" applyFill="1" applyBorder="1" applyAlignment="1" applyProtection="1">
      <alignment vertical="center"/>
      <protection/>
    </xf>
    <xf numFmtId="39" fontId="2" fillId="0" borderId="15" xfId="54" applyNumberFormat="1" applyFont="1" applyFill="1" applyBorder="1" applyAlignment="1" applyProtection="1" quotePrefix="1">
      <alignment horizontal="center" vertical="center"/>
      <protection/>
    </xf>
    <xf numFmtId="39" fontId="8" fillId="0" borderId="15" xfId="54" applyNumberFormat="1" applyFont="1" applyFill="1" applyBorder="1" applyAlignment="1" applyProtection="1">
      <alignment horizontal="center" vertical="center"/>
      <protection/>
    </xf>
    <xf numFmtId="39" fontId="2" fillId="0" borderId="15" xfId="54" applyNumberFormat="1" applyFont="1" applyFill="1" applyBorder="1" applyAlignment="1" applyProtection="1">
      <alignment horizontal="center" vertical="center"/>
      <protection/>
    </xf>
    <xf numFmtId="15" fontId="2" fillId="0" borderId="15" xfId="54" applyNumberFormat="1" applyFont="1" applyFill="1" applyBorder="1" applyAlignment="1" applyProtection="1" quotePrefix="1">
      <alignment horizontal="center" vertical="center"/>
      <protection/>
    </xf>
    <xf numFmtId="39" fontId="10" fillId="0" borderId="26" xfId="54" applyNumberFormat="1" applyFont="1" applyFill="1" applyBorder="1" applyAlignment="1" applyProtection="1">
      <alignment vertical="center"/>
      <protection/>
    </xf>
    <xf numFmtId="39" fontId="10" fillId="0" borderId="27" xfId="54" applyNumberFormat="1" applyFont="1" applyFill="1" applyBorder="1" applyAlignment="1" applyProtection="1">
      <alignment vertical="center"/>
      <protection/>
    </xf>
    <xf numFmtId="39" fontId="2" fillId="0" borderId="28" xfId="54" applyNumberFormat="1" applyFont="1" applyFill="1" applyBorder="1" applyAlignment="1" applyProtection="1">
      <alignment vertical="center"/>
      <protection/>
    </xf>
    <xf numFmtId="0" fontId="10" fillId="0" borderId="29" xfId="54" applyFont="1" applyFill="1" applyBorder="1" applyAlignment="1">
      <alignment vertical="center"/>
      <protection/>
    </xf>
    <xf numFmtId="0" fontId="2" fillId="0" borderId="29" xfId="54" applyFont="1" applyFill="1" applyBorder="1" applyAlignment="1">
      <alignment vertical="center"/>
      <protection/>
    </xf>
    <xf numFmtId="39" fontId="10" fillId="0" borderId="30" xfId="54" applyNumberFormat="1" applyFont="1" applyFill="1" applyBorder="1" applyAlignment="1" applyProtection="1">
      <alignment vertical="center"/>
      <protection/>
    </xf>
    <xf numFmtId="39" fontId="2" fillId="0" borderId="28" xfId="54" applyNumberFormat="1" applyFont="1" applyFill="1" applyBorder="1" applyAlignment="1" applyProtection="1">
      <alignment horizontal="center" vertical="center"/>
      <protection/>
    </xf>
    <xf numFmtId="39" fontId="10" fillId="0" borderId="31" xfId="54" applyNumberFormat="1" applyFont="1" applyFill="1" applyBorder="1" applyAlignment="1" applyProtection="1">
      <alignment vertical="center"/>
      <protection/>
    </xf>
    <xf numFmtId="39" fontId="10" fillId="0" borderId="32" xfId="54" applyNumberFormat="1" applyFont="1" applyFill="1" applyBorder="1" applyAlignment="1" applyProtection="1">
      <alignment vertical="center"/>
      <protection/>
    </xf>
    <xf numFmtId="39" fontId="10" fillId="0" borderId="33" xfId="54" applyNumberFormat="1" applyFont="1" applyFill="1" applyBorder="1" applyAlignment="1" applyProtection="1">
      <alignment vertical="center"/>
      <protection/>
    </xf>
    <xf numFmtId="39" fontId="10" fillId="0" borderId="0" xfId="54" applyNumberFormat="1" applyFont="1" applyFill="1" applyBorder="1" applyAlignment="1" applyProtection="1">
      <alignment vertical="center"/>
      <protection/>
    </xf>
    <xf numFmtId="39" fontId="0" fillId="0" borderId="0" xfId="54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2" fillId="0" borderId="0" xfId="54" applyFont="1" applyFill="1" applyAlignment="1">
      <alignment vertical="center"/>
      <protection/>
    </xf>
    <xf numFmtId="2" fontId="0" fillId="0" borderId="0" xfId="54" applyNumberFormat="1" applyFont="1" applyFill="1" applyAlignment="1">
      <alignment vertical="center"/>
      <protection/>
    </xf>
    <xf numFmtId="196" fontId="0" fillId="0" borderId="0" xfId="0" applyNumberFormat="1" applyFont="1" applyFill="1" applyAlignment="1">
      <alignment/>
    </xf>
    <xf numFmtId="196" fontId="0" fillId="0" borderId="0" xfId="0" applyNumberFormat="1" applyFont="1" applyAlignment="1">
      <alignment/>
    </xf>
    <xf numFmtId="2" fontId="10" fillId="0" borderId="0" xfId="54" applyNumberFormat="1" applyFont="1" applyFill="1" applyAlignment="1">
      <alignment vertical="center"/>
      <protection/>
    </xf>
    <xf numFmtId="0" fontId="12" fillId="0" borderId="0" xfId="54" applyFont="1" applyFill="1" applyAlignment="1" applyProtection="1">
      <alignment vertical="center"/>
      <protection locked="0"/>
    </xf>
    <xf numFmtId="196" fontId="0" fillId="0" borderId="0" xfId="54" applyNumberFormat="1" applyFont="1" applyFill="1" applyAlignment="1">
      <alignment vertical="center"/>
      <protection/>
    </xf>
    <xf numFmtId="0" fontId="0" fillId="0" borderId="0" xfId="54" applyFont="1" applyFill="1" applyAlignment="1">
      <alignment vertical="center"/>
      <protection/>
    </xf>
    <xf numFmtId="187" fontId="2" fillId="0" borderId="15" xfId="54" applyNumberFormat="1" applyFont="1" applyFill="1" applyBorder="1" applyAlignment="1" applyProtection="1">
      <alignment horizontal="center" vertical="center"/>
      <protection/>
    </xf>
    <xf numFmtId="187" fontId="2" fillId="0" borderId="15" xfId="54" applyNumberFormat="1" applyFont="1" applyFill="1" applyBorder="1" applyAlignment="1" applyProtection="1" quotePrefix="1">
      <alignment horizontal="center" vertical="center"/>
      <protection/>
    </xf>
    <xf numFmtId="39" fontId="2" fillId="0" borderId="24" xfId="54" applyNumberFormat="1" applyFont="1" applyFill="1" applyBorder="1" applyAlignment="1" applyProtection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37" fontId="0" fillId="0" borderId="0" xfId="54" applyNumberFormat="1" applyFont="1" applyFill="1" applyAlignment="1" applyProtection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0" fillId="0" borderId="34" xfId="54" applyFont="1" applyFill="1" applyBorder="1" applyAlignment="1" applyProtection="1">
      <alignment horizontal="center" vertical="center"/>
      <protection/>
    </xf>
    <xf numFmtId="0" fontId="0" fillId="0" borderId="10" xfId="54" applyFont="1" applyFill="1" applyBorder="1" applyAlignment="1" applyProtection="1">
      <alignment horizontal="center" vertical="center"/>
      <protection/>
    </xf>
    <xf numFmtId="0" fontId="0" fillId="0" borderId="35" xfId="54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 applyAlignment="1" applyProtection="1">
      <alignment horizontal="center" vertical="center"/>
      <protection/>
    </xf>
    <xf numFmtId="0" fontId="0" fillId="0" borderId="36" xfId="54" applyFont="1" applyFill="1" applyBorder="1" applyAlignment="1" applyProtection="1">
      <alignment horizontal="center" vertical="center"/>
      <protection/>
    </xf>
    <xf numFmtId="0" fontId="0" fillId="0" borderId="37" xfId="54" applyFont="1" applyFill="1" applyBorder="1" applyAlignment="1">
      <alignment horizontal="center" vertical="center"/>
      <protection/>
    </xf>
    <xf numFmtId="0" fontId="0" fillId="0" borderId="38" xfId="54" applyFont="1" applyFill="1" applyBorder="1" applyAlignment="1">
      <alignment horizontal="center" vertical="center"/>
      <protection/>
    </xf>
    <xf numFmtId="0" fontId="0" fillId="0" borderId="39" xfId="54" applyFont="1" applyFill="1" applyBorder="1" applyAlignment="1">
      <alignment vertical="center"/>
      <protection/>
    </xf>
    <xf numFmtId="0" fontId="0" fillId="0" borderId="15" xfId="54" applyFont="1" applyFill="1" applyBorder="1" applyAlignment="1">
      <alignment vertical="center"/>
      <protection/>
    </xf>
    <xf numFmtId="187" fontId="0" fillId="0" borderId="17" xfId="54" applyNumberFormat="1" applyFont="1" applyFill="1" applyBorder="1" applyAlignment="1" applyProtection="1">
      <alignment vertical="center"/>
      <protection/>
    </xf>
    <xf numFmtId="0" fontId="0" fillId="0" borderId="40" xfId="54" applyFont="1" applyFill="1" applyBorder="1" applyAlignment="1">
      <alignment vertical="center"/>
      <protection/>
    </xf>
    <xf numFmtId="39" fontId="0" fillId="0" borderId="17" xfId="54" applyNumberFormat="1" applyFont="1" applyFill="1" applyBorder="1" applyAlignment="1" applyProtection="1">
      <alignment vertical="center"/>
      <protection/>
    </xf>
    <xf numFmtId="0" fontId="0" fillId="0" borderId="36" xfId="54" applyFont="1" applyFill="1" applyBorder="1" applyAlignment="1">
      <alignment vertical="center"/>
      <protection/>
    </xf>
    <xf numFmtId="39" fontId="0" fillId="0" borderId="23" xfId="54" applyNumberFormat="1" applyFont="1" applyFill="1" applyBorder="1" applyAlignment="1" applyProtection="1">
      <alignment vertical="center"/>
      <protection/>
    </xf>
    <xf numFmtId="0" fontId="0" fillId="0" borderId="41" xfId="54" applyFont="1" applyFill="1" applyBorder="1" applyAlignment="1">
      <alignment vertical="center"/>
      <protection/>
    </xf>
    <xf numFmtId="39" fontId="0" fillId="0" borderId="24" xfId="54" applyNumberFormat="1" applyFont="1" applyFill="1" applyBorder="1" applyAlignment="1" applyProtection="1">
      <alignment vertical="center"/>
      <protection/>
    </xf>
    <xf numFmtId="39" fontId="0" fillId="0" borderId="15" xfId="54" applyNumberFormat="1" applyFont="1" applyFill="1" applyBorder="1" applyAlignment="1" applyProtection="1">
      <alignment vertical="center"/>
      <protection/>
    </xf>
    <xf numFmtId="39" fontId="0" fillId="0" borderId="15" xfId="54" applyNumberFormat="1" applyFont="1" applyFill="1" applyBorder="1" applyAlignment="1" applyProtection="1" quotePrefix="1">
      <alignment horizontal="center" vertical="center"/>
      <protection/>
    </xf>
    <xf numFmtId="0" fontId="0" fillId="0" borderId="42" xfId="54" applyFont="1" applyFill="1" applyBorder="1" applyAlignment="1">
      <alignment vertical="center"/>
      <protection/>
    </xf>
    <xf numFmtId="39" fontId="0" fillId="0" borderId="16" xfId="54" applyNumberFormat="1" applyFont="1" applyFill="1" applyBorder="1" applyAlignment="1" applyProtection="1">
      <alignment vertic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BK-WELT" xfId="54"/>
    <cellStyle name="Überschrift" xfId="55"/>
    <cellStyle name="Überschrift 1" xfId="56"/>
    <cellStyle name="Überschrift 2" xfId="57"/>
    <cellStyle name="Überschrift 3" xfId="58"/>
    <cellStyle name="Überschrift 4" xfId="59"/>
    <cellStyle name="Undefiniert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\DATEN\JAHRERH\2003\FALTBLAT\FB-E-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frage"/>
      <sheetName val="Hessen"/>
      <sheetName val="Bayern"/>
      <sheetName val="Mittel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G85"/>
  <sheetViews>
    <sheetView showGridLines="0" tabSelected="1" zoomScalePageLayoutView="0" workbookViewId="0" topLeftCell="A1">
      <selection activeCell="AF4" sqref="AF4"/>
    </sheetView>
  </sheetViews>
  <sheetFormatPr defaultColWidth="7.7109375" defaultRowHeight="12.75"/>
  <cols>
    <col min="1" max="1" width="24.7109375" style="2" customWidth="1"/>
    <col min="2" max="11" width="8.28125" style="3" hidden="1" customWidth="1"/>
    <col min="12" max="12" width="9.8515625" style="2" customWidth="1"/>
    <col min="13" max="16" width="9.28125" style="3" hidden="1" customWidth="1"/>
    <col min="17" max="17" width="9.8515625" style="2" customWidth="1"/>
    <col min="18" max="20" width="10.140625" style="3" hidden="1" customWidth="1"/>
    <col min="21" max="21" width="9.8515625" style="2" hidden="1" customWidth="1"/>
    <col min="22" max="22" width="9.8515625" style="3" customWidth="1"/>
    <col min="23" max="23" width="9.8515625" style="3" hidden="1" customWidth="1"/>
    <col min="24" max="24" width="9.8515625" style="2" hidden="1" customWidth="1"/>
    <col min="25" max="25" width="0" style="4" hidden="1" customWidth="1"/>
    <col min="26" max="26" width="0" style="2" hidden="1" customWidth="1"/>
    <col min="27" max="28" width="9.8515625" style="2" hidden="1" customWidth="1"/>
    <col min="29" max="32" width="9.8515625" style="2" customWidth="1"/>
    <col min="33" max="33" width="0" style="2" hidden="1" customWidth="1"/>
    <col min="34" max="16384" width="7.7109375" style="2" customWidth="1"/>
  </cols>
  <sheetData>
    <row r="1" spans="1:32" ht="12.75">
      <c r="A1" s="74" t="s">
        <v>81</v>
      </c>
      <c r="L1" s="74"/>
      <c r="Q1" s="74"/>
      <c r="U1" s="74"/>
      <c r="X1" s="74"/>
      <c r="Y1" s="78"/>
      <c r="Z1" s="74"/>
      <c r="AA1" s="74"/>
      <c r="AB1" s="74"/>
      <c r="AC1" s="74"/>
      <c r="AD1" s="74"/>
      <c r="AE1" s="74"/>
      <c r="AF1" s="74"/>
    </row>
    <row r="2" spans="1:32" ht="12.75">
      <c r="A2" s="74"/>
      <c r="L2" s="74"/>
      <c r="Q2" s="74"/>
      <c r="U2" s="74"/>
      <c r="X2" s="74"/>
      <c r="Y2" s="78"/>
      <c r="Z2" s="74"/>
      <c r="AA2" s="74"/>
      <c r="AB2" s="74"/>
      <c r="AC2" s="74"/>
      <c r="AD2" s="74"/>
      <c r="AE2" s="74"/>
      <c r="AF2" s="74"/>
    </row>
    <row r="3" spans="1:32" ht="21.75" customHeight="1">
      <c r="A3" s="5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  <c r="L3" s="79"/>
      <c r="Q3" s="74"/>
      <c r="T3" s="8"/>
      <c r="U3" s="80"/>
      <c r="V3" s="8"/>
      <c r="W3" s="8"/>
      <c r="X3" s="74"/>
      <c r="Y3" s="78"/>
      <c r="Z3" s="74"/>
      <c r="AA3" s="74"/>
      <c r="AB3" s="74"/>
      <c r="AC3" s="74"/>
      <c r="AD3" s="74"/>
      <c r="AE3" s="74"/>
      <c r="AF3" s="74"/>
    </row>
    <row r="4" spans="1:32" ht="1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9"/>
      <c r="Q4" s="74"/>
      <c r="T4" s="8"/>
      <c r="U4" s="80"/>
      <c r="V4" s="8"/>
      <c r="W4" s="8"/>
      <c r="X4" s="74"/>
      <c r="Y4" s="78"/>
      <c r="Z4" s="74"/>
      <c r="AA4" s="74"/>
      <c r="AB4" s="74"/>
      <c r="AC4" s="74"/>
      <c r="AD4" s="74"/>
      <c r="AE4" s="74"/>
      <c r="AF4" s="74"/>
    </row>
    <row r="5" spans="1:32" ht="15">
      <c r="A5" s="81" t="s">
        <v>0</v>
      </c>
      <c r="B5" s="10">
        <v>1990</v>
      </c>
      <c r="C5" s="10">
        <v>1991</v>
      </c>
      <c r="D5" s="10">
        <v>1992</v>
      </c>
      <c r="E5" s="10">
        <v>1993</v>
      </c>
      <c r="F5" s="10">
        <v>1994</v>
      </c>
      <c r="G5" s="10">
        <v>1995</v>
      </c>
      <c r="H5" s="10">
        <v>1996</v>
      </c>
      <c r="I5" s="10">
        <v>1997</v>
      </c>
      <c r="J5" s="10">
        <v>1998</v>
      </c>
      <c r="K5" s="10">
        <v>1999</v>
      </c>
      <c r="L5" s="82">
        <v>2000</v>
      </c>
      <c r="M5" s="10">
        <v>2001</v>
      </c>
      <c r="N5" s="10">
        <v>2002</v>
      </c>
      <c r="O5" s="10">
        <v>2003</v>
      </c>
      <c r="P5" s="10">
        <v>2004</v>
      </c>
      <c r="Q5" s="83">
        <v>2005</v>
      </c>
      <c r="R5" s="11">
        <v>2006</v>
      </c>
      <c r="S5" s="11">
        <v>2007</v>
      </c>
      <c r="T5" s="11">
        <v>2008</v>
      </c>
      <c r="U5" s="84">
        <v>2009</v>
      </c>
      <c r="V5" s="12">
        <v>2010</v>
      </c>
      <c r="W5" s="12">
        <v>2011</v>
      </c>
      <c r="X5" s="12">
        <v>2012</v>
      </c>
      <c r="Y5" s="12" t="s">
        <v>55</v>
      </c>
      <c r="Z5" s="12" t="s">
        <v>56</v>
      </c>
      <c r="AA5" s="12">
        <v>2013</v>
      </c>
      <c r="AB5" s="12" t="s">
        <v>56</v>
      </c>
      <c r="AC5" s="12" t="s">
        <v>57</v>
      </c>
      <c r="AD5" s="12" t="s">
        <v>58</v>
      </c>
      <c r="AE5" s="13" t="s">
        <v>59</v>
      </c>
      <c r="AF5" s="13" t="s">
        <v>60</v>
      </c>
    </row>
    <row r="6" spans="1:32" ht="12.75" customHeight="1">
      <c r="A6" s="85"/>
      <c r="B6" s="86" t="s">
        <v>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7"/>
    </row>
    <row r="7" spans="1:32" ht="12.75">
      <c r="A7" s="88"/>
      <c r="B7" s="14"/>
      <c r="C7" s="14"/>
      <c r="D7" s="14"/>
      <c r="E7" s="14"/>
      <c r="F7" s="14"/>
      <c r="G7" s="14"/>
      <c r="H7" s="14"/>
      <c r="I7" s="14"/>
      <c r="J7" s="14"/>
      <c r="K7" s="15"/>
      <c r="L7" s="89"/>
      <c r="M7" s="16"/>
      <c r="N7" s="17"/>
      <c r="O7" s="16"/>
      <c r="P7" s="16"/>
      <c r="Q7" s="18"/>
      <c r="R7" s="16"/>
      <c r="S7" s="19"/>
      <c r="T7" s="19"/>
      <c r="U7" s="20"/>
      <c r="V7" s="20"/>
      <c r="W7" s="20"/>
      <c r="X7" s="20"/>
      <c r="Y7" s="78"/>
      <c r="Z7" s="74"/>
      <c r="AA7" s="20"/>
      <c r="AB7" s="20"/>
      <c r="AC7" s="20"/>
      <c r="AD7" s="20"/>
      <c r="AE7" s="20"/>
      <c r="AF7" s="20"/>
    </row>
    <row r="8" spans="1:32" ht="12.75">
      <c r="A8" s="88" t="s">
        <v>31</v>
      </c>
      <c r="B8" s="21">
        <v>356.513</v>
      </c>
      <c r="C8" s="21">
        <v>279.403</v>
      </c>
      <c r="D8" s="21">
        <v>241.807</v>
      </c>
      <c r="E8" s="21">
        <v>221.802</v>
      </c>
      <c r="F8" s="21">
        <v>207.077</v>
      </c>
      <c r="G8" s="21">
        <v>192.756</v>
      </c>
      <c r="H8" s="21">
        <v>187.239</v>
      </c>
      <c r="I8" s="21">
        <v>177.159</v>
      </c>
      <c r="J8" s="21">
        <v>166.035</v>
      </c>
      <c r="K8" s="22">
        <v>161.282</v>
      </c>
      <c r="L8" s="90">
        <v>167.69</v>
      </c>
      <c r="M8" s="23">
        <v>175.335</v>
      </c>
      <c r="N8" s="23">
        <v>181.747</v>
      </c>
      <c r="O8" s="23">
        <v>179.085</v>
      </c>
      <c r="P8" s="19">
        <v>181.926</v>
      </c>
      <c r="Q8" s="24">
        <v>177.907</v>
      </c>
      <c r="R8" s="19">
        <v>176.321</v>
      </c>
      <c r="S8" s="19">
        <v>180.409</v>
      </c>
      <c r="T8" s="19">
        <v>175.313</v>
      </c>
      <c r="U8" s="20">
        <v>169.857</v>
      </c>
      <c r="V8" s="20">
        <v>169.403</v>
      </c>
      <c r="W8" s="20">
        <v>176.5</v>
      </c>
      <c r="X8" s="20">
        <v>185.43</v>
      </c>
      <c r="Y8" s="78" t="s">
        <v>26</v>
      </c>
      <c r="Z8" s="74"/>
      <c r="AA8" s="20">
        <v>182.696</v>
      </c>
      <c r="AB8" s="20">
        <v>178.178</v>
      </c>
      <c r="AC8" s="20">
        <v>178.07</v>
      </c>
      <c r="AD8" s="20">
        <v>171.547</v>
      </c>
      <c r="AE8" s="20">
        <v>171.29</v>
      </c>
      <c r="AF8" s="20">
        <v>166.26</v>
      </c>
    </row>
    <row r="9" spans="1:32" ht="15">
      <c r="A9" s="88" t="s">
        <v>78</v>
      </c>
      <c r="B9" s="21"/>
      <c r="C9" s="25" t="s">
        <v>24</v>
      </c>
      <c r="D9" s="25" t="s">
        <v>24</v>
      </c>
      <c r="E9" s="25" t="s">
        <v>24</v>
      </c>
      <c r="F9" s="25" t="s">
        <v>24</v>
      </c>
      <c r="G9" s="25" t="s">
        <v>24</v>
      </c>
      <c r="H9" s="25" t="s">
        <v>24</v>
      </c>
      <c r="I9" s="25" t="s">
        <v>24</v>
      </c>
      <c r="J9" s="25" t="s">
        <v>24</v>
      </c>
      <c r="K9" s="25" t="s">
        <v>24</v>
      </c>
      <c r="L9" s="26" t="s">
        <v>32</v>
      </c>
      <c r="M9" s="25" t="s">
        <v>24</v>
      </c>
      <c r="N9" s="25" t="s">
        <v>24</v>
      </c>
      <c r="O9" s="25" t="s">
        <v>24</v>
      </c>
      <c r="P9" s="25" t="s">
        <v>24</v>
      </c>
      <c r="Q9" s="26" t="s">
        <v>32</v>
      </c>
      <c r="R9" s="27" t="s">
        <v>32</v>
      </c>
      <c r="S9" s="19">
        <v>28.418</v>
      </c>
      <c r="T9" s="19">
        <v>29.009</v>
      </c>
      <c r="U9" s="20">
        <v>27.148</v>
      </c>
      <c r="V9" s="20">
        <v>29.379</v>
      </c>
      <c r="W9" s="20">
        <v>37.11</v>
      </c>
      <c r="X9" s="20">
        <v>33.41</v>
      </c>
      <c r="Y9" s="78" t="s">
        <v>26</v>
      </c>
      <c r="Z9" s="74"/>
      <c r="AA9" s="20">
        <v>28.615</v>
      </c>
      <c r="AB9" s="20">
        <v>31.268</v>
      </c>
      <c r="AC9" s="20">
        <v>35.859</v>
      </c>
      <c r="AD9" s="20">
        <v>31.231</v>
      </c>
      <c r="AE9" s="20">
        <v>34.28</v>
      </c>
      <c r="AF9" s="20">
        <v>30.26</v>
      </c>
    </row>
    <row r="10" spans="1:32" ht="12.75">
      <c r="A10" s="88" t="s">
        <v>2</v>
      </c>
      <c r="B10" s="21">
        <v>2.334</v>
      </c>
      <c r="C10" s="21">
        <v>1.963</v>
      </c>
      <c r="D10" s="21">
        <v>0.858</v>
      </c>
      <c r="E10" s="21">
        <v>1.672</v>
      </c>
      <c r="F10" s="21">
        <v>1.5</v>
      </c>
      <c r="G10" s="21">
        <v>1.402</v>
      </c>
      <c r="H10" s="21">
        <v>0.939</v>
      </c>
      <c r="I10" s="21">
        <v>1.03</v>
      </c>
      <c r="J10" s="21">
        <v>0.766</v>
      </c>
      <c r="K10" s="22">
        <v>0.894</v>
      </c>
      <c r="L10" s="90">
        <v>0.297</v>
      </c>
      <c r="M10" s="23">
        <v>0.324</v>
      </c>
      <c r="N10" s="23">
        <v>0.147</v>
      </c>
      <c r="O10" s="23">
        <v>0.009</v>
      </c>
      <c r="P10" s="28" t="s">
        <v>4</v>
      </c>
      <c r="Q10" s="29" t="s">
        <v>4</v>
      </c>
      <c r="R10" s="28" t="s">
        <v>4</v>
      </c>
      <c r="S10" s="28" t="s">
        <v>4</v>
      </c>
      <c r="T10" s="28" t="s">
        <v>4</v>
      </c>
      <c r="U10" s="29" t="s">
        <v>4</v>
      </c>
      <c r="V10" s="29" t="s">
        <v>4</v>
      </c>
      <c r="W10" s="30" t="s">
        <v>4</v>
      </c>
      <c r="X10" s="30" t="s">
        <v>4</v>
      </c>
      <c r="Y10" s="78"/>
      <c r="Z10" s="74"/>
      <c r="AA10" s="30" t="s">
        <v>4</v>
      </c>
      <c r="AB10" s="30" t="s">
        <v>4</v>
      </c>
      <c r="AC10" s="30" t="s">
        <v>4</v>
      </c>
      <c r="AD10" s="29" t="s">
        <v>4</v>
      </c>
      <c r="AE10" s="30" t="s">
        <v>4</v>
      </c>
      <c r="AF10" s="30" t="s">
        <v>4</v>
      </c>
    </row>
    <row r="11" spans="1:32" ht="12.75">
      <c r="A11" s="88" t="s">
        <v>33</v>
      </c>
      <c r="B11" s="21">
        <v>51.896</v>
      </c>
      <c r="C11" s="21">
        <v>52.695</v>
      </c>
      <c r="D11" s="21">
        <v>52.317</v>
      </c>
      <c r="E11" s="21">
        <v>51.409</v>
      </c>
      <c r="F11" s="21">
        <v>54.042</v>
      </c>
      <c r="G11" s="21">
        <v>54.083</v>
      </c>
      <c r="H11" s="21">
        <v>57.216</v>
      </c>
      <c r="I11" s="21">
        <v>56.375</v>
      </c>
      <c r="J11" s="21">
        <v>57.992</v>
      </c>
      <c r="K11" s="22">
        <v>61.469</v>
      </c>
      <c r="L11" s="90">
        <v>63.887</v>
      </c>
      <c r="M11" s="23">
        <v>66.344</v>
      </c>
      <c r="N11" s="23">
        <v>70.468</v>
      </c>
      <c r="O11" s="23">
        <v>68.299</v>
      </c>
      <c r="P11" s="19">
        <v>70.041</v>
      </c>
      <c r="Q11" s="24">
        <v>69.398</v>
      </c>
      <c r="R11" s="19">
        <v>64.787</v>
      </c>
      <c r="S11" s="19">
        <v>66.308</v>
      </c>
      <c r="T11" s="19">
        <v>65.72</v>
      </c>
      <c r="U11" s="20">
        <v>64.893</v>
      </c>
      <c r="V11" s="20">
        <v>56.52</v>
      </c>
      <c r="W11" s="20">
        <v>58.666</v>
      </c>
      <c r="X11" s="20">
        <v>62.956</v>
      </c>
      <c r="Y11" s="78" t="s">
        <v>26</v>
      </c>
      <c r="Z11" s="74"/>
      <c r="AA11" s="20">
        <v>53.924</v>
      </c>
      <c r="AB11" s="20">
        <v>50.845</v>
      </c>
      <c r="AC11" s="20">
        <v>46.246</v>
      </c>
      <c r="AD11" s="20">
        <v>32.64</v>
      </c>
      <c r="AE11" s="20">
        <v>37.73</v>
      </c>
      <c r="AF11" s="20">
        <v>36.15</v>
      </c>
    </row>
    <row r="12" spans="1:32" ht="12.75">
      <c r="A12" s="88" t="s">
        <v>3</v>
      </c>
      <c r="B12" s="21">
        <v>1.56</v>
      </c>
      <c r="C12" s="21">
        <v>1.555</v>
      </c>
      <c r="D12" s="21">
        <v>1.096</v>
      </c>
      <c r="E12" s="21">
        <v>1.087</v>
      </c>
      <c r="F12" s="21">
        <v>0.447</v>
      </c>
      <c r="G12" s="21">
        <v>0.472</v>
      </c>
      <c r="H12" s="21">
        <v>0.324</v>
      </c>
      <c r="I12" s="21">
        <v>0.216</v>
      </c>
      <c r="J12" s="21">
        <v>0.152</v>
      </c>
      <c r="K12" s="22">
        <v>0.019</v>
      </c>
      <c r="L12" s="90">
        <v>0.014</v>
      </c>
      <c r="M12" s="31" t="s">
        <v>4</v>
      </c>
      <c r="N12" s="31" t="s">
        <v>4</v>
      </c>
      <c r="O12" s="31" t="s">
        <v>4</v>
      </c>
      <c r="P12" s="28" t="s">
        <v>4</v>
      </c>
      <c r="Q12" s="29" t="s">
        <v>4</v>
      </c>
      <c r="R12" s="28" t="s">
        <v>4</v>
      </c>
      <c r="S12" s="28" t="s">
        <v>4</v>
      </c>
      <c r="T12" s="28" t="s">
        <v>4</v>
      </c>
      <c r="U12" s="29" t="s">
        <v>4</v>
      </c>
      <c r="V12" s="29" t="s">
        <v>4</v>
      </c>
      <c r="W12" s="30" t="s">
        <v>4</v>
      </c>
      <c r="X12" s="30" t="s">
        <v>4</v>
      </c>
      <c r="Y12" s="78"/>
      <c r="Z12" s="74"/>
      <c r="AA12" s="30" t="s">
        <v>4</v>
      </c>
      <c r="AB12" s="30" t="s">
        <v>4</v>
      </c>
      <c r="AC12" s="30" t="s">
        <v>4</v>
      </c>
      <c r="AD12" s="29" t="s">
        <v>4</v>
      </c>
      <c r="AE12" s="30" t="s">
        <v>4</v>
      </c>
      <c r="AF12" s="30" t="s">
        <v>4</v>
      </c>
    </row>
    <row r="13" spans="1:32" ht="15">
      <c r="A13" s="88" t="s">
        <v>61</v>
      </c>
      <c r="B13" s="21">
        <v>16.372</v>
      </c>
      <c r="C13" s="21">
        <v>15.276</v>
      </c>
      <c r="D13" s="21">
        <v>14.979</v>
      </c>
      <c r="E13" s="21">
        <v>13.347</v>
      </c>
      <c r="F13" s="21">
        <v>11.362</v>
      </c>
      <c r="G13" s="21">
        <v>10.776</v>
      </c>
      <c r="H13" s="21">
        <v>9.948</v>
      </c>
      <c r="I13" s="21">
        <v>8.91</v>
      </c>
      <c r="J13" s="21">
        <v>9.749</v>
      </c>
      <c r="K13" s="22">
        <v>8.831</v>
      </c>
      <c r="L13" s="90">
        <v>8.524</v>
      </c>
      <c r="M13" s="23">
        <v>8.718</v>
      </c>
      <c r="N13" s="23">
        <v>8.726</v>
      </c>
      <c r="O13" s="23">
        <v>7.979</v>
      </c>
      <c r="P13" s="19">
        <v>8.147</v>
      </c>
      <c r="Q13" s="24">
        <v>7.587</v>
      </c>
      <c r="R13" s="19">
        <v>10.094</v>
      </c>
      <c r="S13" s="19">
        <v>9.309</v>
      </c>
      <c r="T13" s="19">
        <v>2.873</v>
      </c>
      <c r="U13" s="20">
        <v>0</v>
      </c>
      <c r="V13" s="20">
        <v>0</v>
      </c>
      <c r="W13" s="20">
        <v>0</v>
      </c>
      <c r="X13" s="20">
        <v>0</v>
      </c>
      <c r="Y13" s="78" t="s">
        <v>26</v>
      </c>
      <c r="Z13" s="74"/>
      <c r="AA13" s="20">
        <v>0</v>
      </c>
      <c r="AB13" s="30" t="s">
        <v>4</v>
      </c>
      <c r="AC13" s="30" t="s">
        <v>4</v>
      </c>
      <c r="AD13" s="29" t="s">
        <v>4</v>
      </c>
      <c r="AE13" s="30" t="s">
        <v>4</v>
      </c>
      <c r="AF13" s="30" t="s">
        <v>4</v>
      </c>
    </row>
    <row r="14" spans="1:32" ht="12.75">
      <c r="A14" s="88" t="s">
        <v>5</v>
      </c>
      <c r="B14" s="21">
        <v>2.448</v>
      </c>
      <c r="C14" s="21">
        <v>2.081</v>
      </c>
      <c r="D14" s="21">
        <v>1.771</v>
      </c>
      <c r="E14" s="21">
        <v>1.794</v>
      </c>
      <c r="F14" s="21">
        <v>1.392</v>
      </c>
      <c r="G14" s="21">
        <v>1.289</v>
      </c>
      <c r="H14" s="21">
        <v>1.105</v>
      </c>
      <c r="I14" s="21">
        <v>1.122</v>
      </c>
      <c r="J14" s="21">
        <v>1.139</v>
      </c>
      <c r="K14" s="22">
        <v>1.138</v>
      </c>
      <c r="L14" s="90">
        <v>1.249</v>
      </c>
      <c r="M14" s="23">
        <v>1.207</v>
      </c>
      <c r="N14" s="23">
        <v>1.413</v>
      </c>
      <c r="O14" s="23">
        <v>1.153</v>
      </c>
      <c r="P14" s="19">
        <v>0.236</v>
      </c>
      <c r="Q14" s="24">
        <v>0</v>
      </c>
      <c r="R14" s="19">
        <v>0</v>
      </c>
      <c r="S14" s="19">
        <v>0.236</v>
      </c>
      <c r="T14" s="19">
        <v>0</v>
      </c>
      <c r="U14" s="29" t="s">
        <v>4</v>
      </c>
      <c r="V14" s="29" t="s">
        <v>4</v>
      </c>
      <c r="W14" s="30" t="s">
        <v>4</v>
      </c>
      <c r="X14" s="30" t="s">
        <v>4</v>
      </c>
      <c r="Y14" s="78" t="s">
        <v>26</v>
      </c>
      <c r="Z14" s="74"/>
      <c r="AA14" s="30" t="s">
        <v>4</v>
      </c>
      <c r="AB14" s="30" t="s">
        <v>4</v>
      </c>
      <c r="AC14" s="30" t="s">
        <v>4</v>
      </c>
      <c r="AD14" s="29" t="s">
        <v>4</v>
      </c>
      <c r="AE14" s="30" t="s">
        <v>4</v>
      </c>
      <c r="AF14" s="30" t="s">
        <v>4</v>
      </c>
    </row>
    <row r="15" spans="1:32" ht="12.75">
      <c r="A15" s="88" t="s">
        <v>6</v>
      </c>
      <c r="B15" s="21">
        <v>67.584</v>
      </c>
      <c r="C15" s="21">
        <v>69.406</v>
      </c>
      <c r="D15" s="21">
        <v>66.852</v>
      </c>
      <c r="E15" s="21">
        <v>66.68181818181817</v>
      </c>
      <c r="F15" s="21">
        <v>66.77</v>
      </c>
      <c r="G15" s="21">
        <v>63.549</v>
      </c>
      <c r="H15" s="21">
        <v>63.301</v>
      </c>
      <c r="I15" s="21">
        <v>62.245714285714286</v>
      </c>
      <c r="J15" s="21">
        <v>62.82</v>
      </c>
      <c r="K15" s="22">
        <v>60.84</v>
      </c>
      <c r="L15" s="90">
        <v>59.484</v>
      </c>
      <c r="M15" s="23">
        <v>59.552</v>
      </c>
      <c r="N15" s="23">
        <v>58.212</v>
      </c>
      <c r="O15" s="23">
        <v>60.92</v>
      </c>
      <c r="P15" s="19">
        <v>61.198</v>
      </c>
      <c r="Q15" s="24">
        <v>61.636</v>
      </c>
      <c r="R15" s="19">
        <v>60.844</v>
      </c>
      <c r="S15" s="19">
        <v>57.538</v>
      </c>
      <c r="T15" s="19">
        <v>59.668</v>
      </c>
      <c r="U15" s="20">
        <v>57.108</v>
      </c>
      <c r="V15" s="20">
        <v>56.51</v>
      </c>
      <c r="W15" s="20">
        <v>62.841</v>
      </c>
      <c r="X15" s="20">
        <v>64.28</v>
      </c>
      <c r="Y15" s="78" t="s">
        <v>26</v>
      </c>
      <c r="Z15" s="74"/>
      <c r="AA15" s="20">
        <v>65.849</v>
      </c>
      <c r="AB15" s="20">
        <v>63.877</v>
      </c>
      <c r="AC15" s="20">
        <v>63.128</v>
      </c>
      <c r="AD15" s="20">
        <v>60.246</v>
      </c>
      <c r="AE15" s="20">
        <v>61.16</v>
      </c>
      <c r="AF15" s="20">
        <v>58.57</v>
      </c>
    </row>
    <row r="16" spans="1:32" ht="15">
      <c r="A16" s="88" t="s">
        <v>79</v>
      </c>
      <c r="B16" s="21"/>
      <c r="C16" s="21"/>
      <c r="D16" s="21"/>
      <c r="E16" s="21"/>
      <c r="F16" s="21"/>
      <c r="G16" s="21"/>
      <c r="H16" s="21"/>
      <c r="I16" s="21"/>
      <c r="J16" s="21"/>
      <c r="K16" s="22"/>
      <c r="L16" s="26" t="s">
        <v>32</v>
      </c>
      <c r="M16" s="25" t="s">
        <v>24</v>
      </c>
      <c r="N16" s="25" t="s">
        <v>24</v>
      </c>
      <c r="O16" s="25" t="s">
        <v>24</v>
      </c>
      <c r="P16" s="25" t="s">
        <v>24</v>
      </c>
      <c r="Q16" s="26" t="s">
        <v>32</v>
      </c>
      <c r="R16" s="27" t="s">
        <v>32</v>
      </c>
      <c r="S16" s="19">
        <v>35.78</v>
      </c>
      <c r="T16" s="19">
        <v>35.861</v>
      </c>
      <c r="U16" s="20">
        <v>33.95</v>
      </c>
      <c r="V16" s="20">
        <v>31.123</v>
      </c>
      <c r="W16" s="20">
        <v>35.477</v>
      </c>
      <c r="X16" s="20">
        <v>33.902</v>
      </c>
      <c r="Y16" s="78" t="s">
        <v>26</v>
      </c>
      <c r="Z16" s="74"/>
      <c r="AA16" s="20">
        <v>24.674</v>
      </c>
      <c r="AB16" s="20">
        <v>23.485</v>
      </c>
      <c r="AC16" s="20">
        <v>25.483</v>
      </c>
      <c r="AD16" s="20">
        <v>22.98</v>
      </c>
      <c r="AE16" s="20">
        <v>25.75</v>
      </c>
      <c r="AF16" s="20">
        <v>24.16</v>
      </c>
    </row>
    <row r="17" spans="1:32" ht="12.75">
      <c r="A17" s="88" t="s">
        <v>23</v>
      </c>
      <c r="B17" s="21"/>
      <c r="C17" s="21"/>
      <c r="D17" s="21"/>
      <c r="E17" s="21"/>
      <c r="F17" s="21"/>
      <c r="G17" s="21"/>
      <c r="H17" s="21"/>
      <c r="I17" s="21"/>
      <c r="J17" s="21"/>
      <c r="K17" s="22">
        <v>3.748</v>
      </c>
      <c r="L17" s="90">
        <v>3.648</v>
      </c>
      <c r="M17" s="23">
        <v>3.424</v>
      </c>
      <c r="N17" s="23">
        <v>3.404</v>
      </c>
      <c r="O17" s="23">
        <v>3.097</v>
      </c>
      <c r="P17" s="19">
        <v>2.951</v>
      </c>
      <c r="Q17" s="24">
        <v>2.511</v>
      </c>
      <c r="R17" s="19">
        <v>2.201</v>
      </c>
      <c r="S17" s="19">
        <v>2.111</v>
      </c>
      <c r="T17" s="19">
        <v>2.423</v>
      </c>
      <c r="U17" s="20">
        <v>2.573</v>
      </c>
      <c r="V17" s="20">
        <v>2.378</v>
      </c>
      <c r="W17" s="20">
        <v>2.376</v>
      </c>
      <c r="X17" s="20">
        <v>2.292</v>
      </c>
      <c r="Y17" s="78" t="s">
        <v>26</v>
      </c>
      <c r="Z17" s="74"/>
      <c r="AA17" s="20">
        <v>2.353</v>
      </c>
      <c r="AB17" s="20">
        <v>2.188</v>
      </c>
      <c r="AC17" s="20">
        <v>1.939</v>
      </c>
      <c r="AD17" s="20">
        <v>1.847</v>
      </c>
      <c r="AE17" s="20">
        <v>1.83</v>
      </c>
      <c r="AF17" s="20">
        <v>1.5</v>
      </c>
    </row>
    <row r="18" spans="1:32" ht="12.75">
      <c r="A18" s="88" t="s">
        <v>34</v>
      </c>
      <c r="B18" s="21"/>
      <c r="C18" s="21"/>
      <c r="D18" s="21"/>
      <c r="E18" s="21"/>
      <c r="F18" s="21"/>
      <c r="G18" s="21"/>
      <c r="H18" s="21"/>
      <c r="I18" s="21"/>
      <c r="J18" s="21"/>
      <c r="K18" s="22"/>
      <c r="L18" s="90">
        <v>4.48</v>
      </c>
      <c r="M18" s="23"/>
      <c r="N18" s="23"/>
      <c r="O18" s="23"/>
      <c r="P18" s="19"/>
      <c r="Q18" s="24">
        <v>4.54</v>
      </c>
      <c r="R18" s="19">
        <v>4.522</v>
      </c>
      <c r="S18" s="19">
        <v>4.535</v>
      </c>
      <c r="T18" s="19">
        <v>4.52</v>
      </c>
      <c r="U18" s="20">
        <v>4.429</v>
      </c>
      <c r="V18" s="20">
        <v>4.43</v>
      </c>
      <c r="W18" s="20">
        <v>4.501</v>
      </c>
      <c r="X18" s="20">
        <v>4.278</v>
      </c>
      <c r="Y18" s="78" t="s">
        <v>26</v>
      </c>
      <c r="Z18" s="74"/>
      <c r="AA18" s="20">
        <v>3.876</v>
      </c>
      <c r="AB18" s="20">
        <v>3.108</v>
      </c>
      <c r="AC18" s="20">
        <v>3.168</v>
      </c>
      <c r="AD18" s="20">
        <v>3.349</v>
      </c>
      <c r="AE18" s="20">
        <v>3.36</v>
      </c>
      <c r="AF18" s="20">
        <v>3.22</v>
      </c>
    </row>
    <row r="19" spans="1:32" ht="12.75">
      <c r="A19" s="88" t="s">
        <v>22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90">
        <v>50.307</v>
      </c>
      <c r="M19" s="23">
        <v>50.748</v>
      </c>
      <c r="N19" s="23">
        <v>48.888</v>
      </c>
      <c r="O19" s="23">
        <v>50.22</v>
      </c>
      <c r="P19" s="19">
        <v>48.046</v>
      </c>
      <c r="Q19" s="24">
        <v>48.772</v>
      </c>
      <c r="R19" s="19">
        <v>49.518</v>
      </c>
      <c r="S19" s="19">
        <v>49.732</v>
      </c>
      <c r="T19" s="19">
        <v>47.537</v>
      </c>
      <c r="U19" s="20">
        <v>45.416</v>
      </c>
      <c r="V19" s="20">
        <v>43.774</v>
      </c>
      <c r="W19" s="20">
        <v>46.639</v>
      </c>
      <c r="X19" s="20">
        <v>43.533</v>
      </c>
      <c r="Y19" s="78" t="s">
        <v>26</v>
      </c>
      <c r="Z19" s="74"/>
      <c r="AA19" s="20">
        <v>40.385</v>
      </c>
      <c r="AB19" s="20">
        <v>38.177</v>
      </c>
      <c r="AC19" s="20">
        <v>38.105</v>
      </c>
      <c r="AD19" s="20">
        <v>38.528</v>
      </c>
      <c r="AE19" s="20">
        <v>39.31</v>
      </c>
      <c r="AF19" s="20">
        <v>39.49</v>
      </c>
    </row>
    <row r="20" spans="1:32" ht="12.75">
      <c r="A20" s="88" t="s">
        <v>7</v>
      </c>
      <c r="B20" s="21">
        <v>15.842</v>
      </c>
      <c r="C20" s="21">
        <v>15.294</v>
      </c>
      <c r="D20" s="21">
        <v>14.533</v>
      </c>
      <c r="E20" s="21">
        <v>13.18</v>
      </c>
      <c r="F20" s="21">
        <v>13.08</v>
      </c>
      <c r="G20" s="21">
        <v>13.08</v>
      </c>
      <c r="H20" s="21">
        <v>14.17090909090909</v>
      </c>
      <c r="I20" s="21">
        <v>14.632363636363635</v>
      </c>
      <c r="J20" s="21">
        <v>13.62</v>
      </c>
      <c r="K20" s="22">
        <v>14.547</v>
      </c>
      <c r="L20" s="90">
        <v>14.033</v>
      </c>
      <c r="M20" s="23">
        <v>12.744</v>
      </c>
      <c r="N20" s="23">
        <v>11.184</v>
      </c>
      <c r="O20" s="23">
        <v>11.988</v>
      </c>
      <c r="P20" s="19">
        <v>11.232</v>
      </c>
      <c r="Q20" s="24">
        <v>9.57</v>
      </c>
      <c r="R20" s="19">
        <v>9.952</v>
      </c>
      <c r="S20" s="19">
        <v>9.818</v>
      </c>
      <c r="T20" s="19">
        <v>9.404</v>
      </c>
      <c r="U20" s="20">
        <v>8.986</v>
      </c>
      <c r="V20" s="20">
        <v>9.113</v>
      </c>
      <c r="W20" s="20">
        <v>9.555</v>
      </c>
      <c r="X20" s="20">
        <v>9.29</v>
      </c>
      <c r="Y20" s="78" t="s">
        <v>26</v>
      </c>
      <c r="Z20" s="74"/>
      <c r="AA20" s="20">
        <v>9.558</v>
      </c>
      <c r="AB20" s="20">
        <v>9.551</v>
      </c>
      <c r="AC20" s="20">
        <v>9.261</v>
      </c>
      <c r="AD20" s="20">
        <v>9.215</v>
      </c>
      <c r="AE20" s="20">
        <v>7.97</v>
      </c>
      <c r="AF20" s="20">
        <v>7.89</v>
      </c>
    </row>
    <row r="21" spans="1:33" ht="12.75">
      <c r="A21" s="88" t="s">
        <v>35</v>
      </c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90">
        <v>11.727</v>
      </c>
      <c r="M21" s="23"/>
      <c r="N21" s="32"/>
      <c r="O21" s="23"/>
      <c r="P21" s="19"/>
      <c r="Q21" s="24">
        <v>14.591</v>
      </c>
      <c r="R21" s="19">
        <v>14.095</v>
      </c>
      <c r="S21" s="19">
        <v>16.544</v>
      </c>
      <c r="T21" s="19">
        <v>16.117</v>
      </c>
      <c r="U21" s="20">
        <v>14.939</v>
      </c>
      <c r="V21" s="20">
        <v>17.933</v>
      </c>
      <c r="W21" s="20">
        <v>18.734</v>
      </c>
      <c r="X21" s="20">
        <v>18.81</v>
      </c>
      <c r="Y21" s="78" t="s">
        <v>26</v>
      </c>
      <c r="Z21" s="74"/>
      <c r="AA21" s="20">
        <v>20.511</v>
      </c>
      <c r="AB21" s="75" t="s">
        <v>4</v>
      </c>
      <c r="AC21" s="75" t="s">
        <v>4</v>
      </c>
      <c r="AD21" s="75" t="s">
        <v>4</v>
      </c>
      <c r="AE21" s="76" t="s">
        <v>4</v>
      </c>
      <c r="AF21" s="76" t="s">
        <v>4</v>
      </c>
      <c r="AG21" s="2" t="s">
        <v>54</v>
      </c>
    </row>
    <row r="22" spans="1:33" ht="12.75">
      <c r="A22" s="88" t="s">
        <v>36</v>
      </c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9" t="s">
        <v>4</v>
      </c>
      <c r="M22" s="23"/>
      <c r="N22" s="32"/>
      <c r="O22" s="23"/>
      <c r="P22" s="19"/>
      <c r="Q22" s="29" t="s">
        <v>4</v>
      </c>
      <c r="R22" s="28" t="s">
        <v>4</v>
      </c>
      <c r="S22" s="28" t="s">
        <v>4</v>
      </c>
      <c r="T22" s="28" t="s">
        <v>4</v>
      </c>
      <c r="U22" s="29" t="s">
        <v>4</v>
      </c>
      <c r="V22" s="75" t="s">
        <v>4</v>
      </c>
      <c r="W22" s="75" t="s">
        <v>4</v>
      </c>
      <c r="X22" s="75" t="s">
        <v>4</v>
      </c>
      <c r="Y22" s="78" t="s">
        <v>26</v>
      </c>
      <c r="Z22" s="74"/>
      <c r="AA22" s="75" t="s">
        <v>4</v>
      </c>
      <c r="AB22" s="75" t="s">
        <v>4</v>
      </c>
      <c r="AC22" s="75" t="s">
        <v>4</v>
      </c>
      <c r="AD22" s="75" t="s">
        <v>4</v>
      </c>
      <c r="AE22" s="76" t="s">
        <v>4</v>
      </c>
      <c r="AF22" s="76" t="s">
        <v>4</v>
      </c>
      <c r="AG22" s="2" t="s">
        <v>53</v>
      </c>
    </row>
    <row r="23" spans="1:32" ht="12.75" hidden="1">
      <c r="A23" s="88"/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90"/>
      <c r="M23" s="23"/>
      <c r="N23" s="32"/>
      <c r="O23" s="23"/>
      <c r="P23" s="19"/>
      <c r="Q23" s="24"/>
      <c r="R23" s="19"/>
      <c r="S23" s="19"/>
      <c r="T23" s="19"/>
      <c r="U23" s="20"/>
      <c r="V23" s="20"/>
      <c r="W23" s="20"/>
      <c r="X23" s="20"/>
      <c r="Y23" s="78"/>
      <c r="Z23" s="74"/>
      <c r="AA23" s="20"/>
      <c r="AB23" s="20"/>
      <c r="AC23" s="20"/>
      <c r="AD23" s="20"/>
      <c r="AE23" s="20"/>
      <c r="AF23" s="20"/>
    </row>
    <row r="24" spans="1:32" ht="12" customHeight="1">
      <c r="A24" s="88"/>
      <c r="B24" s="14"/>
      <c r="C24" s="14"/>
      <c r="D24" s="14"/>
      <c r="E24" s="14"/>
      <c r="F24" s="14"/>
      <c r="G24" s="14"/>
      <c r="H24" s="14"/>
      <c r="I24" s="14"/>
      <c r="J24" s="14"/>
      <c r="K24" s="22"/>
      <c r="L24" s="90"/>
      <c r="M24" s="23"/>
      <c r="N24" s="17"/>
      <c r="O24" s="23"/>
      <c r="P24" s="19"/>
      <c r="Q24" s="24"/>
      <c r="R24" s="19"/>
      <c r="S24" s="19"/>
      <c r="T24" s="19"/>
      <c r="U24" s="20"/>
      <c r="V24" s="20"/>
      <c r="W24" s="20"/>
      <c r="X24" s="20"/>
      <c r="Y24" s="78"/>
      <c r="Z24" s="74"/>
      <c r="AA24" s="20"/>
      <c r="AB24" s="20"/>
      <c r="AC24" s="20"/>
      <c r="AD24" s="20"/>
      <c r="AE24" s="20"/>
      <c r="AF24" s="20"/>
    </row>
    <row r="25" spans="1:32" ht="12.75">
      <c r="A25" s="91" t="s">
        <v>37</v>
      </c>
      <c r="B25" s="33">
        <v>437.123</v>
      </c>
      <c r="C25" s="33">
        <v>359.359</v>
      </c>
      <c r="D25" s="33">
        <f aca="true" t="shared" si="0" ref="D25:I25">SUM(D8:D14)</f>
        <v>312.828</v>
      </c>
      <c r="E25" s="33">
        <f t="shared" si="0"/>
        <v>291.11099999999993</v>
      </c>
      <c r="F25" s="33">
        <f t="shared" si="0"/>
        <v>275.82000000000005</v>
      </c>
      <c r="G25" s="33">
        <f t="shared" si="0"/>
        <v>260.77799999999996</v>
      </c>
      <c r="H25" s="33">
        <f t="shared" si="0"/>
        <v>256.771</v>
      </c>
      <c r="I25" s="33">
        <f t="shared" si="0"/>
        <v>244.812</v>
      </c>
      <c r="J25" s="34">
        <f>SUM(J8:J24)</f>
        <v>312.27299999999997</v>
      </c>
      <c r="K25" s="34">
        <f>SUM(K8:K24)</f>
        <v>312.76800000000003</v>
      </c>
      <c r="L25" s="35">
        <f aca="true" t="shared" si="1" ref="L25:T25">SUM(L8:L22)</f>
        <v>385.34000000000003</v>
      </c>
      <c r="M25" s="35">
        <f t="shared" si="1"/>
        <v>378.39599999999996</v>
      </c>
      <c r="N25" s="35">
        <f t="shared" si="1"/>
        <v>384.189</v>
      </c>
      <c r="O25" s="35">
        <f t="shared" si="1"/>
        <v>382.75000000000006</v>
      </c>
      <c r="P25" s="35">
        <f t="shared" si="1"/>
        <v>383.77699999999993</v>
      </c>
      <c r="Q25" s="35">
        <f t="shared" si="1"/>
        <v>396.51200000000006</v>
      </c>
      <c r="R25" s="35">
        <f t="shared" si="1"/>
        <v>392.33400000000006</v>
      </c>
      <c r="S25" s="35">
        <f t="shared" si="1"/>
        <v>460.73800000000006</v>
      </c>
      <c r="T25" s="35">
        <f t="shared" si="1"/>
        <v>448.445</v>
      </c>
      <c r="U25" s="35">
        <f>SUM(U8:U22)</f>
        <v>429.299</v>
      </c>
      <c r="V25" s="35">
        <f>SUM(V8:V22)</f>
        <v>420.563</v>
      </c>
      <c r="W25" s="35">
        <f>SUM(W8:W22)</f>
        <v>452.39899999999994</v>
      </c>
      <c r="X25" s="35">
        <f>SUM(X8:X22)</f>
        <v>458.18100000000004</v>
      </c>
      <c r="Y25" s="78"/>
      <c r="Z25" s="74"/>
      <c r="AA25" s="35">
        <f aca="true" t="shared" si="2" ref="AA25:AF25">SUM(AA8:AA22)</f>
        <v>432.441</v>
      </c>
      <c r="AB25" s="35">
        <f t="shared" si="2"/>
        <v>400.677</v>
      </c>
      <c r="AC25" s="35">
        <f t="shared" si="2"/>
        <v>401.25900000000007</v>
      </c>
      <c r="AD25" s="35">
        <f t="shared" si="2"/>
        <v>371.58299999999997</v>
      </c>
      <c r="AE25" s="35">
        <f t="shared" si="2"/>
        <v>382.68</v>
      </c>
      <c r="AF25" s="35">
        <f t="shared" si="2"/>
        <v>367.50000000000006</v>
      </c>
    </row>
    <row r="26" spans="1:32" ht="12.75">
      <c r="A26" s="88"/>
      <c r="B26" s="14"/>
      <c r="C26" s="14"/>
      <c r="D26" s="14"/>
      <c r="E26" s="14"/>
      <c r="F26" s="14"/>
      <c r="G26" s="14"/>
      <c r="H26" s="14"/>
      <c r="I26" s="14"/>
      <c r="J26" s="14"/>
      <c r="K26" s="22"/>
      <c r="L26" s="92"/>
      <c r="M26" s="36"/>
      <c r="N26" s="16"/>
      <c r="O26" s="16"/>
      <c r="P26" s="16"/>
      <c r="Q26" s="18"/>
      <c r="R26" s="16"/>
      <c r="S26" s="16"/>
      <c r="T26" s="16"/>
      <c r="U26" s="18"/>
      <c r="V26" s="18"/>
      <c r="W26" s="18"/>
      <c r="X26" s="18"/>
      <c r="Y26" s="78"/>
      <c r="Z26" s="74"/>
      <c r="AA26" s="18"/>
      <c r="AB26" s="18"/>
      <c r="AC26" s="18"/>
      <c r="AD26" s="18"/>
      <c r="AE26" s="18"/>
      <c r="AF26" s="18"/>
    </row>
    <row r="27" spans="1:32" ht="12.75">
      <c r="A27" s="88" t="s">
        <v>38</v>
      </c>
      <c r="B27" s="21">
        <v>2.25</v>
      </c>
      <c r="C27" s="21">
        <v>1.087</v>
      </c>
      <c r="D27" s="21">
        <v>0.366</v>
      </c>
      <c r="E27" s="21">
        <v>1.85</v>
      </c>
      <c r="F27" s="21">
        <v>0.179</v>
      </c>
      <c r="G27" s="21">
        <v>0.179</v>
      </c>
      <c r="H27" s="21">
        <v>0.111</v>
      </c>
      <c r="I27" s="21">
        <v>0.08</v>
      </c>
      <c r="J27" s="21">
        <v>0.059</v>
      </c>
      <c r="K27" s="22">
        <v>0.043</v>
      </c>
      <c r="L27" s="92">
        <v>0.03</v>
      </c>
      <c r="M27" s="36">
        <v>0.02</v>
      </c>
      <c r="N27" s="37">
        <v>0.02</v>
      </c>
      <c r="O27" s="37">
        <v>0.02</v>
      </c>
      <c r="P27" s="37">
        <v>0</v>
      </c>
      <c r="Q27" s="38">
        <v>0.064</v>
      </c>
      <c r="R27" s="37">
        <v>0.064</v>
      </c>
      <c r="S27" s="37">
        <v>0.064</v>
      </c>
      <c r="T27" s="37">
        <v>0.085</v>
      </c>
      <c r="U27" s="38">
        <v>0.014</v>
      </c>
      <c r="V27" s="38">
        <v>0.014</v>
      </c>
      <c r="W27" s="38">
        <v>0.009</v>
      </c>
      <c r="X27" s="38">
        <v>0.005</v>
      </c>
      <c r="Y27" s="78" t="s">
        <v>26</v>
      </c>
      <c r="Z27" s="74"/>
      <c r="AA27" s="38">
        <v>0.003</v>
      </c>
      <c r="AB27" s="38">
        <v>0</v>
      </c>
      <c r="AC27" s="38">
        <v>0.004</v>
      </c>
      <c r="AD27" s="38">
        <v>0</v>
      </c>
      <c r="AE27" s="38">
        <v>0.06</v>
      </c>
      <c r="AF27" s="38">
        <v>0</v>
      </c>
    </row>
    <row r="28" spans="1:32" ht="15">
      <c r="A28" s="88" t="s">
        <v>82</v>
      </c>
      <c r="B28" s="21">
        <v>31.544</v>
      </c>
      <c r="C28" s="21">
        <v>28.323</v>
      </c>
      <c r="D28" s="21">
        <v>30.086</v>
      </c>
      <c r="E28" s="21">
        <v>28.7784</v>
      </c>
      <c r="F28" s="21">
        <v>28.584</v>
      </c>
      <c r="G28" s="21">
        <v>30.636</v>
      </c>
      <c r="H28" s="21">
        <v>36.0552</v>
      </c>
      <c r="I28" s="21">
        <v>29.6</v>
      </c>
      <c r="J28" s="21">
        <v>30.842</v>
      </c>
      <c r="K28" s="22">
        <v>26.16</v>
      </c>
      <c r="L28" s="92">
        <v>26.314</v>
      </c>
      <c r="M28" s="36">
        <v>26.501</v>
      </c>
      <c r="N28" s="37">
        <v>25.752</v>
      </c>
      <c r="O28" s="37">
        <v>27.156</v>
      </c>
      <c r="P28" s="37">
        <v>26.4</v>
      </c>
      <c r="Q28" s="38">
        <v>24.686</v>
      </c>
      <c r="R28" s="37">
        <v>25.651</v>
      </c>
      <c r="S28" s="27" t="s">
        <v>39</v>
      </c>
      <c r="T28" s="27" t="s">
        <v>39</v>
      </c>
      <c r="U28" s="26" t="s">
        <v>39</v>
      </c>
      <c r="V28" s="26" t="s">
        <v>39</v>
      </c>
      <c r="W28" s="26" t="s">
        <v>39</v>
      </c>
      <c r="X28" s="26" t="s">
        <v>39</v>
      </c>
      <c r="Y28" s="78" t="s">
        <v>26</v>
      </c>
      <c r="Z28" s="74"/>
      <c r="AA28" s="26" t="s">
        <v>39</v>
      </c>
      <c r="AB28" s="26" t="s">
        <v>39</v>
      </c>
      <c r="AC28" s="26" t="s">
        <v>39</v>
      </c>
      <c r="AD28" s="26" t="s">
        <v>39</v>
      </c>
      <c r="AE28" s="26" t="s">
        <v>39</v>
      </c>
      <c r="AF28" s="26" t="s">
        <v>39</v>
      </c>
    </row>
    <row r="29" spans="1:32" ht="12.75">
      <c r="A29" s="88" t="s">
        <v>40</v>
      </c>
      <c r="B29" s="21">
        <v>83.749</v>
      </c>
      <c r="C29" s="21">
        <v>80.812</v>
      </c>
      <c r="D29" s="21">
        <v>77.377</v>
      </c>
      <c r="E29" s="21">
        <v>76.285</v>
      </c>
      <c r="F29" s="21">
        <v>68.421</v>
      </c>
      <c r="G29" s="21">
        <v>60.31</v>
      </c>
      <c r="H29" s="21">
        <v>62.068</v>
      </c>
      <c r="I29" s="21">
        <v>56.189</v>
      </c>
      <c r="J29" s="21">
        <v>54.109</v>
      </c>
      <c r="K29" s="22">
        <v>44.796</v>
      </c>
      <c r="L29" s="92">
        <v>7.516</v>
      </c>
      <c r="M29" s="36">
        <v>50.748</v>
      </c>
      <c r="N29" s="37">
        <v>48.888</v>
      </c>
      <c r="O29" s="25" t="s">
        <v>24</v>
      </c>
      <c r="P29" s="25" t="s">
        <v>24</v>
      </c>
      <c r="Q29" s="38">
        <v>6.881</v>
      </c>
      <c r="R29" s="37">
        <v>6.639</v>
      </c>
      <c r="S29" s="37">
        <v>6.509</v>
      </c>
      <c r="T29" s="37">
        <v>7.63</v>
      </c>
      <c r="U29" s="38">
        <v>7.426</v>
      </c>
      <c r="V29" s="38">
        <v>6.724</v>
      </c>
      <c r="W29" s="38">
        <v>8.209</v>
      </c>
      <c r="X29" s="38">
        <v>7.31</v>
      </c>
      <c r="Y29" s="78" t="s">
        <v>26</v>
      </c>
      <c r="Z29" s="74"/>
      <c r="AA29" s="38">
        <v>6.686</v>
      </c>
      <c r="AB29" s="38">
        <v>6.482</v>
      </c>
      <c r="AC29" s="38">
        <v>5.936</v>
      </c>
      <c r="AD29" s="38">
        <v>5.15</v>
      </c>
      <c r="AE29" s="38">
        <v>5.09</v>
      </c>
      <c r="AF29" s="38">
        <v>5</v>
      </c>
    </row>
    <row r="30" spans="1:32" ht="12.75">
      <c r="A30" s="88" t="s">
        <v>25</v>
      </c>
      <c r="B30" s="21">
        <v>75.556</v>
      </c>
      <c r="C30" s="21">
        <v>58.349</v>
      </c>
      <c r="D30" s="21">
        <v>54.576</v>
      </c>
      <c r="E30" s="21">
        <v>50.909</v>
      </c>
      <c r="F30" s="21">
        <v>51.39</v>
      </c>
      <c r="G30" s="21">
        <v>53.06</v>
      </c>
      <c r="H30" s="21">
        <v>48.509</v>
      </c>
      <c r="I30" s="21">
        <v>55.384</v>
      </c>
      <c r="J30" s="21">
        <v>45.524</v>
      </c>
      <c r="K30" s="22">
        <v>30.972</v>
      </c>
      <c r="L30" s="92">
        <v>36.918</v>
      </c>
      <c r="M30" s="36">
        <v>36.276</v>
      </c>
      <c r="N30" s="37">
        <v>38.328</v>
      </c>
      <c r="O30" s="37">
        <v>40.224</v>
      </c>
      <c r="P30" s="37">
        <v>41.088</v>
      </c>
      <c r="Q30" s="38">
        <v>35.076</v>
      </c>
      <c r="R30" s="37">
        <v>36.78</v>
      </c>
      <c r="S30" s="37">
        <v>37.148</v>
      </c>
      <c r="T30" s="37">
        <v>38.709</v>
      </c>
      <c r="U30" s="38">
        <v>38.491</v>
      </c>
      <c r="V30" s="38">
        <v>37.976</v>
      </c>
      <c r="W30" s="38">
        <v>41.105</v>
      </c>
      <c r="X30" s="38">
        <v>38.234</v>
      </c>
      <c r="Y30" s="78" t="s">
        <v>26</v>
      </c>
      <c r="Z30" s="74"/>
      <c r="AA30" s="38">
        <v>40.297</v>
      </c>
      <c r="AB30" s="38">
        <v>30.011</v>
      </c>
      <c r="AC30" s="38">
        <v>37.826</v>
      </c>
      <c r="AD30" s="38">
        <v>38.44</v>
      </c>
      <c r="AE30" s="38">
        <v>39.81</v>
      </c>
      <c r="AF30" s="38">
        <v>37.65</v>
      </c>
    </row>
    <row r="31" spans="1:33" ht="15">
      <c r="A31" s="88" t="s">
        <v>80</v>
      </c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92">
        <v>3.401</v>
      </c>
      <c r="M31" s="36"/>
      <c r="N31" s="37"/>
      <c r="O31" s="37"/>
      <c r="P31" s="37"/>
      <c r="Q31" s="38">
        <v>4.476</v>
      </c>
      <c r="R31" s="37">
        <v>10.145</v>
      </c>
      <c r="S31" s="37">
        <v>10.609</v>
      </c>
      <c r="T31" s="37">
        <v>11.682</v>
      </c>
      <c r="U31" s="38">
        <v>5.628</v>
      </c>
      <c r="V31" s="38">
        <v>5.618</v>
      </c>
      <c r="W31" s="38">
        <v>6.289</v>
      </c>
      <c r="X31" s="38">
        <v>5.836</v>
      </c>
      <c r="Y31" s="78" t="s">
        <v>26</v>
      </c>
      <c r="Z31" s="74"/>
      <c r="AA31" s="38">
        <v>5.711</v>
      </c>
      <c r="AB31" s="38">
        <v>5.704</v>
      </c>
      <c r="AC31" s="38">
        <v>12.17</v>
      </c>
      <c r="AD31" s="38">
        <v>13.64</v>
      </c>
      <c r="AE31" s="38">
        <v>14.08</v>
      </c>
      <c r="AF31" s="38">
        <v>14.31</v>
      </c>
      <c r="AG31" s="39"/>
    </row>
    <row r="32" spans="1:32" ht="12.75">
      <c r="A32" s="88" t="s">
        <v>50</v>
      </c>
      <c r="B32" s="21"/>
      <c r="C32" s="21"/>
      <c r="D32" s="21"/>
      <c r="E32" s="21"/>
      <c r="F32" s="21"/>
      <c r="G32" s="21"/>
      <c r="H32" s="21"/>
      <c r="I32" s="21"/>
      <c r="J32" s="21"/>
      <c r="K32" s="22"/>
      <c r="L32" s="92">
        <v>4.989</v>
      </c>
      <c r="M32" s="36"/>
      <c r="N32" s="37"/>
      <c r="O32" s="37"/>
      <c r="P32" s="37"/>
      <c r="Q32" s="38">
        <v>6.554</v>
      </c>
      <c r="R32" s="25" t="s">
        <v>51</v>
      </c>
      <c r="S32" s="25" t="s">
        <v>51</v>
      </c>
      <c r="T32" s="37">
        <v>5.427</v>
      </c>
      <c r="U32" s="38">
        <v>8.591</v>
      </c>
      <c r="V32" s="38">
        <v>8.649</v>
      </c>
      <c r="W32" s="38">
        <v>8.293</v>
      </c>
      <c r="X32" s="38">
        <v>8.028</v>
      </c>
      <c r="Y32" s="78"/>
      <c r="Z32" s="74"/>
      <c r="AA32" s="38">
        <v>8.219</v>
      </c>
      <c r="AB32" s="38">
        <v>7.204</v>
      </c>
      <c r="AC32" s="38">
        <v>8.241</v>
      </c>
      <c r="AD32" s="38">
        <v>8.801</v>
      </c>
      <c r="AE32" s="38">
        <v>7.58</v>
      </c>
      <c r="AF32" s="38">
        <v>7.17</v>
      </c>
    </row>
    <row r="33" spans="1:32" ht="12.75">
      <c r="A33" s="88" t="s">
        <v>49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  <c r="L33" s="92"/>
      <c r="M33" s="36"/>
      <c r="N33" s="37"/>
      <c r="O33" s="37"/>
      <c r="P33" s="37"/>
      <c r="Q33" s="38">
        <v>1.297</v>
      </c>
      <c r="R33" s="25" t="s">
        <v>51</v>
      </c>
      <c r="S33" s="25" t="s">
        <v>51</v>
      </c>
      <c r="T33" s="37">
        <v>1.74</v>
      </c>
      <c r="U33" s="38">
        <v>0.957</v>
      </c>
      <c r="V33" s="38">
        <v>1.938</v>
      </c>
      <c r="W33" s="38">
        <v>1.973</v>
      </c>
      <c r="X33" s="38">
        <v>1.768</v>
      </c>
      <c r="Y33" s="78"/>
      <c r="Z33" s="74"/>
      <c r="AA33" s="38">
        <v>1.692</v>
      </c>
      <c r="AB33" s="38">
        <v>1.655</v>
      </c>
      <c r="AC33" s="38">
        <v>1.773</v>
      </c>
      <c r="AD33" s="38">
        <v>1.397</v>
      </c>
      <c r="AE33" s="38">
        <v>1.48</v>
      </c>
      <c r="AF33" s="38">
        <v>1.6</v>
      </c>
    </row>
    <row r="34" spans="1:32" ht="15">
      <c r="A34" s="88" t="s">
        <v>83</v>
      </c>
      <c r="B34" s="21">
        <v>33.737</v>
      </c>
      <c r="C34" s="21">
        <v>28.578</v>
      </c>
      <c r="D34" s="21">
        <v>33.662</v>
      </c>
      <c r="E34" s="21">
        <v>34.892</v>
      </c>
      <c r="F34" s="21">
        <v>39.182</v>
      </c>
      <c r="G34" s="21">
        <v>35.511</v>
      </c>
      <c r="H34" s="21">
        <v>35.511272727272726</v>
      </c>
      <c r="I34" s="21">
        <v>28.326545454545457</v>
      </c>
      <c r="J34" s="21">
        <v>22.628</v>
      </c>
      <c r="K34" s="22">
        <v>21.796</v>
      </c>
      <c r="L34" s="92">
        <v>29.004</v>
      </c>
      <c r="M34" s="36">
        <v>29.436</v>
      </c>
      <c r="N34" s="37">
        <v>26.844</v>
      </c>
      <c r="O34" s="37">
        <v>33.036</v>
      </c>
      <c r="P34" s="37">
        <v>31.596</v>
      </c>
      <c r="Q34" s="38">
        <v>31.074</v>
      </c>
      <c r="R34" s="37">
        <v>34.923</v>
      </c>
      <c r="S34" s="27" t="s">
        <v>39</v>
      </c>
      <c r="T34" s="27" t="s">
        <v>39</v>
      </c>
      <c r="U34" s="26" t="s">
        <v>39</v>
      </c>
      <c r="V34" s="26" t="s">
        <v>39</v>
      </c>
      <c r="W34" s="26" t="s">
        <v>39</v>
      </c>
      <c r="X34" s="26" t="s">
        <v>39</v>
      </c>
      <c r="Y34" s="26" t="s">
        <v>39</v>
      </c>
      <c r="Z34" s="26" t="s">
        <v>39</v>
      </c>
      <c r="AA34" s="26" t="s">
        <v>39</v>
      </c>
      <c r="AB34" s="26" t="s">
        <v>39</v>
      </c>
      <c r="AC34" s="26" t="s">
        <v>39</v>
      </c>
      <c r="AD34" s="26" t="s">
        <v>39</v>
      </c>
      <c r="AE34" s="26" t="s">
        <v>39</v>
      </c>
      <c r="AF34" s="26" t="s">
        <v>39</v>
      </c>
    </row>
    <row r="35" spans="1:32" ht="12.75">
      <c r="A35" s="88"/>
      <c r="B35" s="14"/>
      <c r="C35" s="14"/>
      <c r="D35" s="14"/>
      <c r="E35" s="14"/>
      <c r="F35" s="14"/>
      <c r="G35" s="14"/>
      <c r="H35" s="14"/>
      <c r="I35" s="14"/>
      <c r="J35" s="14"/>
      <c r="K35" s="22"/>
      <c r="L35" s="92"/>
      <c r="M35" s="36"/>
      <c r="N35" s="37"/>
      <c r="O35" s="37"/>
      <c r="P35" s="37"/>
      <c r="Q35" s="18"/>
      <c r="R35" s="16"/>
      <c r="S35" s="16"/>
      <c r="T35" s="16"/>
      <c r="U35" s="18"/>
      <c r="V35" s="18"/>
      <c r="W35" s="18"/>
      <c r="X35" s="18"/>
      <c r="Y35" s="78"/>
      <c r="Z35" s="74"/>
      <c r="AA35" s="18"/>
      <c r="AB35" s="18"/>
      <c r="AC35" s="18"/>
      <c r="AD35" s="18"/>
      <c r="AE35" s="18"/>
      <c r="AF35" s="18"/>
    </row>
    <row r="36" spans="1:32" ht="12.75">
      <c r="A36" s="91" t="s">
        <v>62</v>
      </c>
      <c r="B36" s="33">
        <v>747.385</v>
      </c>
      <c r="C36" s="33">
        <v>641.208</v>
      </c>
      <c r="D36" s="33">
        <v>596.559</v>
      </c>
      <c r="E36" s="33">
        <v>572.6792181818182</v>
      </c>
      <c r="F36" s="33">
        <v>557.205</v>
      </c>
      <c r="G36" s="33">
        <v>530.037</v>
      </c>
      <c r="H36" s="33">
        <v>529.2973818181817</v>
      </c>
      <c r="I36" s="33">
        <v>507.2836233766234</v>
      </c>
      <c r="J36" s="33">
        <f>SUM(J25:J35)</f>
        <v>465.43499999999995</v>
      </c>
      <c r="K36" s="40">
        <f>SUM(K25:K35)</f>
        <v>436.535</v>
      </c>
      <c r="L36" s="41">
        <f>L25+SUM(L27:L34)</f>
        <v>493.51200000000006</v>
      </c>
      <c r="M36" s="41">
        <f>M25+SUM(M27:M34)</f>
        <v>521.377</v>
      </c>
      <c r="N36" s="41">
        <f>N25+SUM(N27:N34)</f>
        <v>524.021</v>
      </c>
      <c r="O36" s="41">
        <f>O25+SUM(O27:O34)</f>
        <v>483.18600000000004</v>
      </c>
      <c r="P36" s="41">
        <f>P25+SUM(P27:P34)</f>
        <v>482.86099999999993</v>
      </c>
      <c r="Q36" s="41">
        <f aca="true" t="shared" si="3" ref="Q36:X36">Q25+SUM(Q27:Q34)</f>
        <v>506.62000000000006</v>
      </c>
      <c r="R36" s="42">
        <f t="shared" si="3"/>
        <v>506.53600000000006</v>
      </c>
      <c r="S36" s="42">
        <f t="shared" si="3"/>
        <v>515.0680000000001</v>
      </c>
      <c r="T36" s="42">
        <f t="shared" si="3"/>
        <v>513.718</v>
      </c>
      <c r="U36" s="41">
        <f t="shared" si="3"/>
        <v>490.40599999999995</v>
      </c>
      <c r="V36" s="41">
        <f t="shared" si="3"/>
        <v>481.48199999999997</v>
      </c>
      <c r="W36" s="41">
        <f t="shared" si="3"/>
        <v>518.2769999999999</v>
      </c>
      <c r="X36" s="41">
        <f t="shared" si="3"/>
        <v>519.3620000000001</v>
      </c>
      <c r="Y36" s="78"/>
      <c r="Z36" s="74"/>
      <c r="AA36" s="41">
        <f aca="true" t="shared" si="4" ref="AA36:AF36">AA25+SUM(AA27:AA34)</f>
        <v>495.049</v>
      </c>
      <c r="AB36" s="41">
        <f t="shared" si="4"/>
        <v>451.733</v>
      </c>
      <c r="AC36" s="41">
        <f t="shared" si="4"/>
        <v>467.20900000000006</v>
      </c>
      <c r="AD36" s="41">
        <f t="shared" si="4"/>
        <v>439.01099999999997</v>
      </c>
      <c r="AE36" s="41">
        <f t="shared" si="4"/>
        <v>450.78000000000003</v>
      </c>
      <c r="AF36" s="41">
        <f t="shared" si="4"/>
        <v>433.23</v>
      </c>
    </row>
    <row r="37" spans="1:32" ht="15">
      <c r="A37" s="93" t="s">
        <v>84</v>
      </c>
      <c r="B37" s="43">
        <v>183.63</v>
      </c>
      <c r="C37" s="43">
        <v>178.031</v>
      </c>
      <c r="D37" s="43">
        <v>165.024</v>
      </c>
      <c r="E37" s="43">
        <v>144.448</v>
      </c>
      <c r="F37" s="43">
        <v>124.822</v>
      </c>
      <c r="G37" s="43">
        <v>111.60309090909091</v>
      </c>
      <c r="H37" s="43">
        <v>115.3228</v>
      </c>
      <c r="I37" s="43">
        <v>111.56146909090909</v>
      </c>
      <c r="J37" s="43">
        <v>94.05753333333334</v>
      </c>
      <c r="K37" s="44">
        <v>97.86</v>
      </c>
      <c r="L37" s="94">
        <v>87.79</v>
      </c>
      <c r="M37" s="45">
        <v>83.208</v>
      </c>
      <c r="N37" s="46">
        <v>73.296</v>
      </c>
      <c r="O37" s="46">
        <v>78.984</v>
      </c>
      <c r="P37" s="46">
        <v>70.308</v>
      </c>
      <c r="Q37" s="47">
        <v>73.668</v>
      </c>
      <c r="R37" s="46">
        <v>74.148</v>
      </c>
      <c r="S37" s="46">
        <v>71.143</v>
      </c>
      <c r="T37" s="46">
        <v>82.53</v>
      </c>
      <c r="U37" s="47">
        <v>69.011</v>
      </c>
      <c r="V37" s="47">
        <v>76.121</v>
      </c>
      <c r="W37" s="47">
        <v>76.352</v>
      </c>
      <c r="X37" s="47">
        <v>77.299</v>
      </c>
      <c r="Y37" s="78" t="s">
        <v>26</v>
      </c>
      <c r="Z37" s="74"/>
      <c r="AA37" s="47">
        <v>73.68</v>
      </c>
      <c r="AB37" s="47">
        <v>68.893</v>
      </c>
      <c r="AC37" s="47">
        <v>73.629</v>
      </c>
      <c r="AD37" s="47">
        <v>73.485</v>
      </c>
      <c r="AE37" s="47">
        <v>74.89</v>
      </c>
      <c r="AF37" s="47">
        <v>81.38</v>
      </c>
    </row>
    <row r="38" spans="1:32" ht="12.75">
      <c r="A38" s="95" t="s">
        <v>63</v>
      </c>
      <c r="B38" s="48"/>
      <c r="C38" s="48"/>
      <c r="D38" s="48"/>
      <c r="E38" s="48"/>
      <c r="F38" s="48"/>
      <c r="G38" s="48"/>
      <c r="H38" s="48"/>
      <c r="I38" s="48"/>
      <c r="J38" s="48"/>
      <c r="K38" s="44"/>
      <c r="L38" s="94">
        <f>93.972-L37</f>
        <v>6.181999999999988</v>
      </c>
      <c r="M38" s="45"/>
      <c r="N38" s="46"/>
      <c r="O38" s="46"/>
      <c r="P38" s="46"/>
      <c r="Q38" s="47">
        <f>81.695-Q37</f>
        <v>8.026999999999987</v>
      </c>
      <c r="R38" s="46">
        <v>8.0465</v>
      </c>
      <c r="S38" s="46">
        <v>8.219</v>
      </c>
      <c r="T38" s="46">
        <v>8.492</v>
      </c>
      <c r="U38" s="47">
        <f>78.124-U37</f>
        <v>9.113</v>
      </c>
      <c r="V38" s="47">
        <f>87.439-V37</f>
        <v>11.317999999999998</v>
      </c>
      <c r="W38" s="47">
        <f>89.182-W37</f>
        <v>12.829999999999998</v>
      </c>
      <c r="X38" s="47">
        <f>90.105-X37</f>
        <v>12.805999999999997</v>
      </c>
      <c r="Y38" s="78" t="s">
        <v>26</v>
      </c>
      <c r="Z38" s="74" t="s">
        <v>41</v>
      </c>
      <c r="AA38" s="47">
        <f>85.822-AA37</f>
        <v>12.141999999999996</v>
      </c>
      <c r="AB38" s="47">
        <f>81.763-AB37</f>
        <v>12.870000000000005</v>
      </c>
      <c r="AC38" s="47">
        <f>85.09-AC37</f>
        <v>11.460999999999999</v>
      </c>
      <c r="AD38" s="47">
        <f>84.89-AD37</f>
        <v>11.405000000000001</v>
      </c>
      <c r="AE38" s="47">
        <f>86.84-AE37</f>
        <v>11.950000000000003</v>
      </c>
      <c r="AF38" s="47">
        <f>94.06-AF37</f>
        <v>12.680000000000007</v>
      </c>
    </row>
    <row r="39" spans="1:32" ht="12.75">
      <c r="A39" s="95" t="s">
        <v>42</v>
      </c>
      <c r="B39" s="48"/>
      <c r="C39" s="48"/>
      <c r="D39" s="48"/>
      <c r="E39" s="48"/>
      <c r="F39" s="48"/>
      <c r="G39" s="48"/>
      <c r="H39" s="48"/>
      <c r="I39" s="48"/>
      <c r="J39" s="48"/>
      <c r="K39" s="44"/>
      <c r="L39" s="94">
        <v>0.39</v>
      </c>
      <c r="M39" s="45"/>
      <c r="N39" s="46"/>
      <c r="O39" s="46"/>
      <c r="P39" s="46"/>
      <c r="Q39" s="47">
        <v>0.429</v>
      </c>
      <c r="R39" s="46">
        <v>0.452</v>
      </c>
      <c r="S39" s="46">
        <v>0.429</v>
      </c>
      <c r="T39" s="46">
        <v>0.427</v>
      </c>
      <c r="U39" s="47">
        <v>0.444</v>
      </c>
      <c r="V39" s="47">
        <v>0.432</v>
      </c>
      <c r="W39" s="47">
        <v>0.416</v>
      </c>
      <c r="X39" s="96">
        <v>0.4</v>
      </c>
      <c r="Y39" s="78" t="s">
        <v>26</v>
      </c>
      <c r="Z39" s="74"/>
      <c r="AA39" s="47">
        <v>0.4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</row>
    <row r="40" spans="1:32" ht="12.75">
      <c r="A40" s="88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92"/>
      <c r="M40" s="36"/>
      <c r="N40" s="49"/>
      <c r="O40" s="37"/>
      <c r="P40" s="37"/>
      <c r="Q40" s="38"/>
      <c r="R40" s="37"/>
      <c r="S40" s="37"/>
      <c r="T40" s="37"/>
      <c r="U40" s="38"/>
      <c r="V40" s="38"/>
      <c r="W40" s="38"/>
      <c r="X40" s="97"/>
      <c r="Y40" s="78"/>
      <c r="Z40" s="74"/>
      <c r="AA40" s="38"/>
      <c r="AB40" s="38"/>
      <c r="AC40" s="38"/>
      <c r="AD40" s="38"/>
      <c r="AE40" s="38"/>
      <c r="AF40" s="38"/>
    </row>
    <row r="41" spans="1:32" ht="12.75">
      <c r="A41" s="88" t="s">
        <v>28</v>
      </c>
      <c r="B41" s="21">
        <v>0.038</v>
      </c>
      <c r="C41" s="21">
        <v>0.039</v>
      </c>
      <c r="D41" s="21">
        <v>0.039</v>
      </c>
      <c r="E41" s="21">
        <v>0.039</v>
      </c>
      <c r="F41" s="21">
        <v>0.04</v>
      </c>
      <c r="G41" s="21">
        <v>0.04</v>
      </c>
      <c r="H41" s="21">
        <v>0.04</v>
      </c>
      <c r="I41" s="21">
        <v>0.04</v>
      </c>
      <c r="J41" s="21">
        <v>0.04</v>
      </c>
      <c r="K41" s="22">
        <v>0.04</v>
      </c>
      <c r="L41" s="92">
        <v>0.112</v>
      </c>
      <c r="M41" s="36">
        <v>0.04</v>
      </c>
      <c r="N41" s="36">
        <v>0.04</v>
      </c>
      <c r="O41" s="37">
        <v>0.04</v>
      </c>
      <c r="P41" s="37">
        <v>0</v>
      </c>
      <c r="Q41" s="38">
        <v>0.07</v>
      </c>
      <c r="R41" s="37">
        <v>0.252</v>
      </c>
      <c r="S41" s="37">
        <v>0.283</v>
      </c>
      <c r="T41" s="37">
        <v>0.077</v>
      </c>
      <c r="U41" s="38">
        <v>0.072</v>
      </c>
      <c r="V41" s="38">
        <v>0.04</v>
      </c>
      <c r="W41" s="38">
        <v>0.047</v>
      </c>
      <c r="X41" s="98">
        <v>0.06</v>
      </c>
      <c r="Y41" s="78" t="s">
        <v>26</v>
      </c>
      <c r="Z41" s="74" t="s">
        <v>43</v>
      </c>
      <c r="AA41" s="50">
        <v>0.042</v>
      </c>
      <c r="AB41" s="50">
        <v>0.05</v>
      </c>
      <c r="AC41" s="50">
        <v>0.054</v>
      </c>
      <c r="AD41" s="50">
        <v>0.233</v>
      </c>
      <c r="AE41" s="50">
        <v>0.274</v>
      </c>
      <c r="AF41" s="50">
        <v>0.233</v>
      </c>
    </row>
    <row r="42" spans="1:32" ht="15">
      <c r="A42" s="88" t="s">
        <v>64</v>
      </c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6" t="s">
        <v>52</v>
      </c>
      <c r="M42" s="36"/>
      <c r="N42" s="49"/>
      <c r="O42" s="37"/>
      <c r="P42" s="37"/>
      <c r="Q42" s="26" t="s">
        <v>52</v>
      </c>
      <c r="R42" s="27" t="s">
        <v>52</v>
      </c>
      <c r="S42" s="27" t="s">
        <v>52</v>
      </c>
      <c r="T42" s="27" t="s">
        <v>52</v>
      </c>
      <c r="U42" s="26" t="s">
        <v>52</v>
      </c>
      <c r="V42" s="26" t="s">
        <v>52</v>
      </c>
      <c r="W42" s="26" t="s">
        <v>52</v>
      </c>
      <c r="X42" s="51" t="s">
        <v>52</v>
      </c>
      <c r="Y42" s="78"/>
      <c r="Z42" s="74"/>
      <c r="AA42" s="26" t="s">
        <v>52</v>
      </c>
      <c r="AB42" s="26" t="s">
        <v>52</v>
      </c>
      <c r="AC42" s="26" t="s">
        <v>52</v>
      </c>
      <c r="AD42" s="26" t="s">
        <v>52</v>
      </c>
      <c r="AE42" s="26" t="s">
        <v>52</v>
      </c>
      <c r="AF42" s="26" t="s">
        <v>52</v>
      </c>
    </row>
    <row r="43" spans="1:32" ht="12.75">
      <c r="A43" s="88" t="s">
        <v>8</v>
      </c>
      <c r="B43" s="21">
        <v>9.467</v>
      </c>
      <c r="C43" s="21">
        <v>15.263</v>
      </c>
      <c r="D43" s="21">
        <v>16.461</v>
      </c>
      <c r="E43" s="21">
        <v>17.157</v>
      </c>
      <c r="F43" s="21">
        <v>19.201</v>
      </c>
      <c r="G43" s="21">
        <v>22.076</v>
      </c>
      <c r="H43" s="21">
        <v>22.462</v>
      </c>
      <c r="I43" s="21">
        <v>24.12</v>
      </c>
      <c r="J43" s="21">
        <v>23.676</v>
      </c>
      <c r="K43" s="22">
        <v>22.128</v>
      </c>
      <c r="L43" s="92">
        <v>24.247</v>
      </c>
      <c r="M43" s="36">
        <v>23.712</v>
      </c>
      <c r="N43" s="37">
        <v>22.824</v>
      </c>
      <c r="O43" s="37">
        <v>26.04</v>
      </c>
      <c r="P43" s="37">
        <v>29.34</v>
      </c>
      <c r="Q43" s="38">
        <v>30.228</v>
      </c>
      <c r="R43" s="37">
        <v>31.285</v>
      </c>
      <c r="S43" s="37">
        <v>33.98</v>
      </c>
      <c r="T43" s="37">
        <v>32.421</v>
      </c>
      <c r="U43" s="38">
        <v>34.071</v>
      </c>
      <c r="V43" s="38">
        <v>37.733</v>
      </c>
      <c r="W43" s="38">
        <v>42.332</v>
      </c>
      <c r="X43" s="97">
        <v>46.453</v>
      </c>
      <c r="Y43" s="78" t="s">
        <v>26</v>
      </c>
      <c r="Z43" s="74"/>
      <c r="AA43" s="38">
        <v>44.271</v>
      </c>
      <c r="AB43" s="38">
        <v>48.27</v>
      </c>
      <c r="AC43" s="38">
        <v>43.842</v>
      </c>
      <c r="AD43" s="38">
        <v>45.23</v>
      </c>
      <c r="AE43" s="38">
        <v>46.26</v>
      </c>
      <c r="AF43" s="38">
        <v>45.34</v>
      </c>
    </row>
    <row r="44" spans="1:32" ht="15">
      <c r="A44" s="88" t="s">
        <v>65</v>
      </c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6" t="s">
        <v>52</v>
      </c>
      <c r="M44" s="26" t="s">
        <v>52</v>
      </c>
      <c r="N44" s="37"/>
      <c r="O44" s="37"/>
      <c r="P44" s="37"/>
      <c r="Q44" s="26" t="s">
        <v>52</v>
      </c>
      <c r="R44" s="26" t="s">
        <v>52</v>
      </c>
      <c r="S44" s="37">
        <v>36.723</v>
      </c>
      <c r="T44" s="37">
        <v>38.488</v>
      </c>
      <c r="U44" s="26" t="s">
        <v>52</v>
      </c>
      <c r="V44" s="26" t="s">
        <v>52</v>
      </c>
      <c r="W44" s="26" t="s">
        <v>52</v>
      </c>
      <c r="X44" s="51" t="s">
        <v>52</v>
      </c>
      <c r="Y44" s="78" t="s">
        <v>44</v>
      </c>
      <c r="Z44" s="74"/>
      <c r="AA44" s="26" t="s">
        <v>52</v>
      </c>
      <c r="AB44" s="26" t="s">
        <v>52</v>
      </c>
      <c r="AC44" s="26" t="s">
        <v>52</v>
      </c>
      <c r="AD44" s="26" t="s">
        <v>52</v>
      </c>
      <c r="AE44" s="26" t="s">
        <v>52</v>
      </c>
      <c r="AF44" s="26" t="s">
        <v>52</v>
      </c>
    </row>
    <row r="45" spans="1:32" ht="12.75">
      <c r="A45" s="88" t="s">
        <v>9</v>
      </c>
      <c r="B45" s="21">
        <v>0.015</v>
      </c>
      <c r="C45" s="21">
        <v>0.015</v>
      </c>
      <c r="D45" s="21">
        <v>0.015</v>
      </c>
      <c r="E45" s="21">
        <v>0.015</v>
      </c>
      <c r="F45" s="21">
        <v>0.016</v>
      </c>
      <c r="G45" s="21">
        <v>0.016</v>
      </c>
      <c r="H45" s="21">
        <v>0.016</v>
      </c>
      <c r="I45" s="21">
        <v>0.016</v>
      </c>
      <c r="J45" s="21">
        <v>0.016</v>
      </c>
      <c r="K45" s="22">
        <v>0.02</v>
      </c>
      <c r="L45" s="92">
        <v>0</v>
      </c>
      <c r="M45" s="36">
        <v>0</v>
      </c>
      <c r="N45" s="37">
        <v>0</v>
      </c>
      <c r="O45" s="37">
        <v>0</v>
      </c>
      <c r="P45" s="37">
        <v>0</v>
      </c>
      <c r="Q45" s="52" t="s">
        <v>4</v>
      </c>
      <c r="R45" s="25" t="s">
        <v>4</v>
      </c>
      <c r="S45" s="25" t="s">
        <v>4</v>
      </c>
      <c r="T45" s="25" t="s">
        <v>4</v>
      </c>
      <c r="U45" s="52" t="s">
        <v>4</v>
      </c>
      <c r="V45" s="52" t="s">
        <v>4</v>
      </c>
      <c r="W45" s="50" t="s">
        <v>4</v>
      </c>
      <c r="X45" s="98" t="s">
        <v>4</v>
      </c>
      <c r="Y45" s="78"/>
      <c r="Z45" s="74"/>
      <c r="AA45" s="50" t="s">
        <v>4</v>
      </c>
      <c r="AB45" s="50" t="s">
        <v>4</v>
      </c>
      <c r="AC45" s="50" t="s">
        <v>4</v>
      </c>
      <c r="AD45" s="52" t="s">
        <v>4</v>
      </c>
      <c r="AE45" s="53" t="s">
        <v>4</v>
      </c>
      <c r="AF45" s="50" t="s">
        <v>4</v>
      </c>
    </row>
    <row r="46" spans="1:32" ht="15">
      <c r="A46" s="88" t="s">
        <v>66</v>
      </c>
      <c r="B46" s="21">
        <v>21</v>
      </c>
      <c r="C46" s="21">
        <v>23</v>
      </c>
      <c r="D46" s="21">
        <v>24</v>
      </c>
      <c r="E46" s="21">
        <v>22</v>
      </c>
      <c r="F46" s="21">
        <v>26.5</v>
      </c>
      <c r="G46" s="21">
        <v>26.5</v>
      </c>
      <c r="H46" s="21">
        <v>26.5</v>
      </c>
      <c r="I46" s="21">
        <v>26.5</v>
      </c>
      <c r="J46" s="21">
        <v>26.5</v>
      </c>
      <c r="K46" s="22">
        <v>26.5</v>
      </c>
      <c r="L46" s="26" t="s">
        <v>52</v>
      </c>
      <c r="M46" s="26" t="s">
        <v>52</v>
      </c>
      <c r="N46" s="26" t="s">
        <v>52</v>
      </c>
      <c r="O46" s="26" t="s">
        <v>52</v>
      </c>
      <c r="P46" s="26" t="s">
        <v>52</v>
      </c>
      <c r="Q46" s="26" t="s">
        <v>52</v>
      </c>
      <c r="R46" s="37">
        <v>7.946</v>
      </c>
      <c r="S46" s="37">
        <v>6.478</v>
      </c>
      <c r="T46" s="37">
        <v>7.235</v>
      </c>
      <c r="U46" s="26" t="s">
        <v>52</v>
      </c>
      <c r="V46" s="26" t="s">
        <v>52</v>
      </c>
      <c r="W46" s="26" t="s">
        <v>52</v>
      </c>
      <c r="X46" s="51" t="s">
        <v>52</v>
      </c>
      <c r="Y46" s="78" t="s">
        <v>26</v>
      </c>
      <c r="Z46" s="74"/>
      <c r="AA46" s="26" t="s">
        <v>52</v>
      </c>
      <c r="AB46" s="26" t="s">
        <v>52</v>
      </c>
      <c r="AC46" s="26" t="s">
        <v>52</v>
      </c>
      <c r="AD46" s="26" t="s">
        <v>52</v>
      </c>
      <c r="AE46" s="26" t="s">
        <v>52</v>
      </c>
      <c r="AF46" s="26" t="s">
        <v>52</v>
      </c>
    </row>
    <row r="47" spans="1:32" ht="12.75">
      <c r="A47" s="88" t="s">
        <v>27</v>
      </c>
      <c r="B47" s="21">
        <v>7.2</v>
      </c>
      <c r="C47" s="21">
        <v>7.1</v>
      </c>
      <c r="D47" s="21">
        <v>6.9</v>
      </c>
      <c r="E47" s="21">
        <v>7.1</v>
      </c>
      <c r="F47" s="21">
        <v>6.95</v>
      </c>
      <c r="G47" s="21">
        <v>6.95</v>
      </c>
      <c r="H47" s="21">
        <v>6.95</v>
      </c>
      <c r="I47" s="21">
        <v>6.95</v>
      </c>
      <c r="J47" s="21">
        <v>6.95</v>
      </c>
      <c r="K47" s="22">
        <v>6.95</v>
      </c>
      <c r="L47" s="92">
        <v>5.115</v>
      </c>
      <c r="M47" s="36">
        <v>4.45</v>
      </c>
      <c r="N47" s="36">
        <v>4.746</v>
      </c>
      <c r="O47" s="37">
        <v>4.742</v>
      </c>
      <c r="P47" s="37">
        <v>5</v>
      </c>
      <c r="Q47" s="38">
        <v>5.401</v>
      </c>
      <c r="R47" s="37">
        <v>5.686</v>
      </c>
      <c r="S47" s="37">
        <v>5.97</v>
      </c>
      <c r="T47" s="37">
        <v>5.903</v>
      </c>
      <c r="U47" s="38">
        <v>7.349</v>
      </c>
      <c r="V47" s="38">
        <v>8.509</v>
      </c>
      <c r="W47" s="38">
        <v>8.308</v>
      </c>
      <c r="X47" s="97">
        <v>5.936</v>
      </c>
      <c r="Y47" s="78" t="s">
        <v>26</v>
      </c>
      <c r="Z47" s="74" t="s">
        <v>43</v>
      </c>
      <c r="AA47" s="38">
        <v>6.33</v>
      </c>
      <c r="AB47" s="38">
        <v>6.073</v>
      </c>
      <c r="AC47" s="38">
        <v>5.755</v>
      </c>
      <c r="AD47" s="38">
        <v>6.67</v>
      </c>
      <c r="AE47" s="38">
        <v>6.78</v>
      </c>
      <c r="AF47" s="38">
        <v>6.95</v>
      </c>
    </row>
    <row r="48" spans="1:32" ht="12.75">
      <c r="A48" s="88" t="s">
        <v>10</v>
      </c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92">
        <v>0.928</v>
      </c>
      <c r="M48" s="36"/>
      <c r="N48" s="36"/>
      <c r="O48" s="37"/>
      <c r="P48" s="37"/>
      <c r="Q48" s="38">
        <v>2.01</v>
      </c>
      <c r="R48" s="37">
        <v>1.5345</v>
      </c>
      <c r="S48" s="37">
        <v>1.059</v>
      </c>
      <c r="T48" s="37">
        <v>0.841</v>
      </c>
      <c r="U48" s="38">
        <v>1.2</v>
      </c>
      <c r="V48" s="38">
        <v>1.101</v>
      </c>
      <c r="W48" s="38">
        <v>1.258</v>
      </c>
      <c r="X48" s="97">
        <v>1.158</v>
      </c>
      <c r="Y48" s="78" t="s">
        <v>26</v>
      </c>
      <c r="Z48" s="74" t="s">
        <v>43</v>
      </c>
      <c r="AA48" s="38">
        <v>1.163</v>
      </c>
      <c r="AB48" s="38">
        <v>1.122</v>
      </c>
      <c r="AC48" s="38">
        <v>1.082</v>
      </c>
      <c r="AD48" s="38">
        <v>1.07</v>
      </c>
      <c r="AE48" s="38">
        <v>1.31</v>
      </c>
      <c r="AF48" s="38">
        <v>1.21</v>
      </c>
    </row>
    <row r="49" spans="1:32" ht="12.75">
      <c r="A49" s="88" t="s">
        <v>29</v>
      </c>
      <c r="B49" s="21">
        <v>0.003</v>
      </c>
      <c r="C49" s="21">
        <v>0.042</v>
      </c>
      <c r="D49" s="21">
        <v>0.042</v>
      </c>
      <c r="E49" s="21">
        <v>0.003</v>
      </c>
      <c r="F49" s="21">
        <v>0.003</v>
      </c>
      <c r="G49" s="21">
        <v>0.003</v>
      </c>
      <c r="H49" s="21">
        <v>0.003</v>
      </c>
      <c r="I49" s="21">
        <v>0.003</v>
      </c>
      <c r="J49" s="21">
        <v>0.003</v>
      </c>
      <c r="K49" s="22">
        <v>0</v>
      </c>
      <c r="L49" s="26" t="s">
        <v>52</v>
      </c>
      <c r="M49" s="26" t="s">
        <v>52</v>
      </c>
      <c r="N49" s="26" t="s">
        <v>52</v>
      </c>
      <c r="O49" s="26" t="s">
        <v>52</v>
      </c>
      <c r="P49" s="26" t="s">
        <v>52</v>
      </c>
      <c r="Q49" s="26" t="s">
        <v>52</v>
      </c>
      <c r="R49" s="37">
        <v>3.137</v>
      </c>
      <c r="S49" s="37">
        <v>3.394</v>
      </c>
      <c r="T49" s="37">
        <v>3.609</v>
      </c>
      <c r="U49" s="26" t="s">
        <v>52</v>
      </c>
      <c r="V49" s="26" t="s">
        <v>52</v>
      </c>
      <c r="W49" s="26" t="s">
        <v>52</v>
      </c>
      <c r="X49" s="51" t="s">
        <v>52</v>
      </c>
      <c r="Y49" s="78" t="s">
        <v>26</v>
      </c>
      <c r="Z49" s="74" t="s">
        <v>43</v>
      </c>
      <c r="AA49" s="26" t="s">
        <v>52</v>
      </c>
      <c r="AB49" s="26" t="s">
        <v>52</v>
      </c>
      <c r="AC49" s="26" t="s">
        <v>52</v>
      </c>
      <c r="AD49" s="26" t="s">
        <v>52</v>
      </c>
      <c r="AE49" s="26" t="s">
        <v>52</v>
      </c>
      <c r="AF49" s="26" t="s">
        <v>52</v>
      </c>
    </row>
    <row r="50" spans="1:32" ht="12.75">
      <c r="A50" s="88" t="s">
        <v>45</v>
      </c>
      <c r="B50" s="21">
        <v>12.421</v>
      </c>
      <c r="C50" s="21">
        <v>14.689</v>
      </c>
      <c r="D50" s="21">
        <v>15.335</v>
      </c>
      <c r="E50" s="21">
        <v>15.211636363636364</v>
      </c>
      <c r="F50" s="21">
        <v>17.083</v>
      </c>
      <c r="G50" s="21">
        <v>14.364</v>
      </c>
      <c r="H50" s="21">
        <v>21.595</v>
      </c>
      <c r="I50" s="21">
        <v>23.448</v>
      </c>
      <c r="J50" s="21">
        <v>20.16</v>
      </c>
      <c r="K50" s="22">
        <v>18.24</v>
      </c>
      <c r="L50" s="92">
        <v>17.708</v>
      </c>
      <c r="M50" s="36">
        <v>19.62</v>
      </c>
      <c r="N50" s="36">
        <v>19.608</v>
      </c>
      <c r="O50" s="37">
        <v>21.612</v>
      </c>
      <c r="P50" s="37">
        <v>20.7</v>
      </c>
      <c r="Q50" s="38">
        <v>20.878</v>
      </c>
      <c r="R50" s="37">
        <v>19.001</v>
      </c>
      <c r="S50" s="37">
        <v>18.239</v>
      </c>
      <c r="T50" s="37">
        <v>17.982</v>
      </c>
      <c r="U50" s="38">
        <v>17.786</v>
      </c>
      <c r="V50" s="38">
        <v>18.34</v>
      </c>
      <c r="W50" s="38">
        <v>21.33</v>
      </c>
      <c r="X50" s="97">
        <v>18.07</v>
      </c>
      <c r="Y50" s="78" t="s">
        <v>26</v>
      </c>
      <c r="Z50" s="74"/>
      <c r="AA50" s="38">
        <v>17.591</v>
      </c>
      <c r="AB50" s="38">
        <v>18.042</v>
      </c>
      <c r="AC50" s="38">
        <v>15.151</v>
      </c>
      <c r="AD50" s="38">
        <v>16.98</v>
      </c>
      <c r="AE50" s="38">
        <v>16.26</v>
      </c>
      <c r="AF50" s="38">
        <v>14.72</v>
      </c>
    </row>
    <row r="51" spans="1:32" ht="12.75">
      <c r="A51" s="88" t="s">
        <v>12</v>
      </c>
      <c r="B51" s="21"/>
      <c r="C51" s="21"/>
      <c r="D51" s="21"/>
      <c r="E51" s="21"/>
      <c r="F51" s="21"/>
      <c r="G51" s="21"/>
      <c r="H51" s="21"/>
      <c r="I51" s="21"/>
      <c r="J51" s="21"/>
      <c r="K51" s="22"/>
      <c r="L51" s="52" t="s">
        <v>4</v>
      </c>
      <c r="M51" s="36"/>
      <c r="N51" s="36"/>
      <c r="O51" s="37"/>
      <c r="P51" s="37"/>
      <c r="Q51" s="38">
        <v>0.322</v>
      </c>
      <c r="R51" s="25" t="s">
        <v>4</v>
      </c>
      <c r="S51" s="37">
        <v>1.802</v>
      </c>
      <c r="T51" s="37">
        <v>0.951</v>
      </c>
      <c r="U51" s="52" t="s">
        <v>4</v>
      </c>
      <c r="V51" s="52" t="s">
        <v>4</v>
      </c>
      <c r="W51" s="50" t="s">
        <v>4</v>
      </c>
      <c r="X51" s="50" t="s">
        <v>4</v>
      </c>
      <c r="Y51" s="78" t="s">
        <v>26</v>
      </c>
      <c r="Z51" s="74"/>
      <c r="AA51" s="50" t="s">
        <v>4</v>
      </c>
      <c r="AB51" s="50" t="s">
        <v>4</v>
      </c>
      <c r="AC51" s="50" t="s">
        <v>4</v>
      </c>
      <c r="AD51" s="52" t="s">
        <v>4</v>
      </c>
      <c r="AE51" s="50" t="s">
        <v>4</v>
      </c>
      <c r="AF51" s="50" t="s">
        <v>4</v>
      </c>
    </row>
    <row r="52" spans="1:32" ht="12.75">
      <c r="A52" s="88" t="s">
        <v>11</v>
      </c>
      <c r="B52" s="21">
        <v>44.683</v>
      </c>
      <c r="C52" s="21">
        <v>43.346</v>
      </c>
      <c r="D52" s="21">
        <v>48.601</v>
      </c>
      <c r="E52" s="21">
        <v>49.392</v>
      </c>
      <c r="F52" s="21">
        <v>51.504</v>
      </c>
      <c r="G52" s="21">
        <v>52.817142857142855</v>
      </c>
      <c r="H52" s="21">
        <v>49.532</v>
      </c>
      <c r="I52" s="21">
        <v>58.37314285714285</v>
      </c>
      <c r="J52" s="21">
        <v>66.504</v>
      </c>
      <c r="K52" s="22">
        <v>65.019</v>
      </c>
      <c r="L52" s="92">
        <v>60.854</v>
      </c>
      <c r="M52" s="36">
        <v>59.572</v>
      </c>
      <c r="N52" s="36">
        <v>48.672</v>
      </c>
      <c r="O52" s="37">
        <v>43.536</v>
      </c>
      <c r="P52" s="37">
        <v>39.3</v>
      </c>
      <c r="Q52" s="38">
        <v>55.282</v>
      </c>
      <c r="R52" s="37">
        <v>61.936</v>
      </c>
      <c r="S52" s="37">
        <v>72.902</v>
      </c>
      <c r="T52" s="37">
        <v>76.801</v>
      </c>
      <c r="U52" s="38">
        <v>75.577</v>
      </c>
      <c r="V52" s="38">
        <v>69.698</v>
      </c>
      <c r="W52" s="38">
        <v>72.55</v>
      </c>
      <c r="X52" s="38">
        <v>68.125</v>
      </c>
      <c r="Y52" s="78" t="s">
        <v>26</v>
      </c>
      <c r="Z52" s="74"/>
      <c r="AA52" s="38">
        <v>57.526</v>
      </c>
      <c r="AB52" s="38">
        <v>62.573</v>
      </c>
      <c r="AC52" s="38">
        <v>56.122</v>
      </c>
      <c r="AD52" s="38">
        <v>70.24</v>
      </c>
      <c r="AE52" s="38">
        <v>71.46</v>
      </c>
      <c r="AF52" s="38">
        <v>85.2</v>
      </c>
    </row>
    <row r="53" spans="1:33" ht="12.75">
      <c r="A53" s="88" t="s">
        <v>46</v>
      </c>
      <c r="B53" s="14"/>
      <c r="C53" s="14"/>
      <c r="D53" s="14"/>
      <c r="E53" s="14"/>
      <c r="F53" s="14"/>
      <c r="G53" s="14"/>
      <c r="H53" s="14"/>
      <c r="I53" s="14"/>
      <c r="J53" s="14"/>
      <c r="K53" s="22"/>
      <c r="L53" s="92">
        <f>19.361-L50-L41-L39</f>
        <v>1.151000000000002</v>
      </c>
      <c r="M53" s="36"/>
      <c r="N53" s="16"/>
      <c r="O53" s="37"/>
      <c r="P53" s="37"/>
      <c r="Q53" s="38">
        <f>23.707-Q50-Q41-Q39</f>
        <v>2.330000000000001</v>
      </c>
      <c r="R53" s="37">
        <v>0.501</v>
      </c>
      <c r="S53" s="37">
        <v>0.682</v>
      </c>
      <c r="T53" s="37">
        <v>0.379</v>
      </c>
      <c r="U53" s="38">
        <f>18.768-U41-U50-U39</f>
        <v>0.46600000000000014</v>
      </c>
      <c r="V53" s="38">
        <f>19.318-V41-V50-V39</f>
        <v>0.5060000000000024</v>
      </c>
      <c r="W53" s="38">
        <f>22.327-W41-W50-W39</f>
        <v>0.5340000000000029</v>
      </c>
      <c r="X53" s="38">
        <f>19.819-X50-X41-X39-X48</f>
        <v>0.1309999999999989</v>
      </c>
      <c r="Y53" s="78" t="s">
        <v>26</v>
      </c>
      <c r="Z53" s="74" t="s">
        <v>43</v>
      </c>
      <c r="AA53" s="38">
        <f>19.306-AA50-AA41-AA39-AA48</f>
        <v>0.10999999999999965</v>
      </c>
      <c r="AB53" s="38">
        <f>19.24-AB41-AB48-AB50</f>
        <v>0.02599999999999625</v>
      </c>
      <c r="AC53" s="38">
        <v>20.62</v>
      </c>
      <c r="AD53" s="38">
        <v>15.94</v>
      </c>
      <c r="AE53" s="38">
        <v>11.83</v>
      </c>
      <c r="AF53" s="38">
        <v>14.61</v>
      </c>
      <c r="AG53" s="39"/>
    </row>
    <row r="54" spans="1:32" ht="12.75">
      <c r="A54" s="88"/>
      <c r="B54" s="14"/>
      <c r="C54" s="14"/>
      <c r="D54" s="14"/>
      <c r="E54" s="14"/>
      <c r="F54" s="14"/>
      <c r="G54" s="14"/>
      <c r="H54" s="14"/>
      <c r="I54" s="14"/>
      <c r="J54" s="14"/>
      <c r="K54" s="22"/>
      <c r="L54" s="92"/>
      <c r="M54" s="36"/>
      <c r="N54" s="17"/>
      <c r="O54" s="37"/>
      <c r="P54" s="37"/>
      <c r="Q54" s="38"/>
      <c r="R54" s="37"/>
      <c r="S54" s="37"/>
      <c r="T54" s="37"/>
      <c r="U54" s="38"/>
      <c r="V54" s="38"/>
      <c r="W54" s="38"/>
      <c r="X54" s="38"/>
      <c r="Y54" s="78"/>
      <c r="Z54" s="74"/>
      <c r="AA54" s="38"/>
      <c r="AB54" s="38"/>
      <c r="AC54" s="38"/>
      <c r="AD54" s="38"/>
      <c r="AE54" s="38"/>
      <c r="AF54" s="38"/>
    </row>
    <row r="55" spans="1:32" ht="12.75">
      <c r="A55" s="99" t="s">
        <v>13</v>
      </c>
      <c r="B55" s="54">
        <v>94.827</v>
      </c>
      <c r="C55" s="54">
        <v>103.494</v>
      </c>
      <c r="D55" s="54">
        <v>111.393</v>
      </c>
      <c r="E55" s="54">
        <v>110.91763636363636</v>
      </c>
      <c r="F55" s="54">
        <v>121.297</v>
      </c>
      <c r="G55" s="54">
        <v>122.76614285714285</v>
      </c>
      <c r="H55" s="54">
        <v>127.098</v>
      </c>
      <c r="I55" s="54">
        <v>140.17614285714285</v>
      </c>
      <c r="J55" s="54">
        <v>138.192363636364</v>
      </c>
      <c r="K55" s="55">
        <f aca="true" t="shared" si="5" ref="K55:T55">SUM(K41:K53)</f>
        <v>138.897</v>
      </c>
      <c r="L55" s="56">
        <f t="shared" si="5"/>
        <v>110.115</v>
      </c>
      <c r="M55" s="56">
        <f t="shared" si="5"/>
        <v>107.394</v>
      </c>
      <c r="N55" s="56">
        <f t="shared" si="5"/>
        <v>95.89</v>
      </c>
      <c r="O55" s="56">
        <f t="shared" si="5"/>
        <v>95.97</v>
      </c>
      <c r="P55" s="56">
        <f t="shared" si="5"/>
        <v>94.34</v>
      </c>
      <c r="Q55" s="56">
        <f t="shared" si="5"/>
        <v>116.521</v>
      </c>
      <c r="R55" s="56">
        <f t="shared" si="5"/>
        <v>131.2785</v>
      </c>
      <c r="S55" s="56">
        <f t="shared" si="5"/>
        <v>181.51199999999997</v>
      </c>
      <c r="T55" s="56">
        <f t="shared" si="5"/>
        <v>184.68699999999998</v>
      </c>
      <c r="U55" s="56">
        <f>SUM(U41:U53)</f>
        <v>136.52100000000002</v>
      </c>
      <c r="V55" s="56">
        <f>SUM(V41:V53)</f>
        <v>135.927</v>
      </c>
      <c r="W55" s="56">
        <f>SUM(W41:W53)</f>
        <v>146.35899999999998</v>
      </c>
      <c r="X55" s="56">
        <f>SUM(X41:X53)</f>
        <v>139.93300000000002</v>
      </c>
      <c r="Y55" s="78" t="s">
        <v>26</v>
      </c>
      <c r="Z55" s="74"/>
      <c r="AA55" s="56">
        <f aca="true" t="shared" si="6" ref="AA55:AF55">SUM(AA41:AA53)</f>
        <v>127.033</v>
      </c>
      <c r="AB55" s="56">
        <f t="shared" si="6"/>
        <v>136.156</v>
      </c>
      <c r="AC55" s="56">
        <f t="shared" si="6"/>
        <v>142.626</v>
      </c>
      <c r="AD55" s="56">
        <f t="shared" si="6"/>
        <v>156.363</v>
      </c>
      <c r="AE55" s="56">
        <f t="shared" si="6"/>
        <v>154.174</v>
      </c>
      <c r="AF55" s="56">
        <f t="shared" si="6"/>
        <v>168.26300000000003</v>
      </c>
    </row>
    <row r="56" spans="1:32" ht="12.75">
      <c r="A56" s="88"/>
      <c r="B56" s="14"/>
      <c r="C56" s="14"/>
      <c r="D56" s="14"/>
      <c r="E56" s="14"/>
      <c r="F56" s="14"/>
      <c r="G56" s="14"/>
      <c r="H56" s="14"/>
      <c r="I56" s="14"/>
      <c r="J56" s="14"/>
      <c r="K56" s="22"/>
      <c r="L56" s="92"/>
      <c r="M56" s="36"/>
      <c r="N56" s="57"/>
      <c r="O56" s="57"/>
      <c r="P56" s="16"/>
      <c r="Q56" s="58"/>
      <c r="R56" s="57"/>
      <c r="S56" s="16"/>
      <c r="T56" s="16"/>
      <c r="U56" s="18"/>
      <c r="V56" s="18"/>
      <c r="W56" s="18"/>
      <c r="X56" s="18"/>
      <c r="Y56" s="78"/>
      <c r="Z56" s="74"/>
      <c r="AA56" s="18"/>
      <c r="AB56" s="18"/>
      <c r="AC56" s="18"/>
      <c r="AD56" s="18"/>
      <c r="AE56" s="18"/>
      <c r="AF56" s="18"/>
    </row>
    <row r="57" spans="1:32" ht="12.75">
      <c r="A57" s="88" t="s">
        <v>14</v>
      </c>
      <c r="B57" s="21">
        <v>30.659</v>
      </c>
      <c r="C57" s="21">
        <v>31.224</v>
      </c>
      <c r="D57" s="21">
        <v>33.047</v>
      </c>
      <c r="E57" s="21">
        <v>33.707</v>
      </c>
      <c r="F57" s="21">
        <v>36.179</v>
      </c>
      <c r="G57" s="21">
        <v>36.337</v>
      </c>
      <c r="H57" s="21">
        <v>35.839</v>
      </c>
      <c r="I57" s="21">
        <v>37.435</v>
      </c>
      <c r="J57" s="21">
        <v>37.08</v>
      </c>
      <c r="K57" s="22">
        <v>35.959</v>
      </c>
      <c r="L57" s="92">
        <v>11.19</v>
      </c>
      <c r="M57" s="36">
        <v>36.329</v>
      </c>
      <c r="N57" s="36">
        <v>36.893</v>
      </c>
      <c r="O57" s="37">
        <v>35.573</v>
      </c>
      <c r="P57" s="37">
        <v>36.736</v>
      </c>
      <c r="Q57" s="38">
        <v>11.017</v>
      </c>
      <c r="R57" s="37">
        <v>11.508</v>
      </c>
      <c r="S57" s="37">
        <v>11.619</v>
      </c>
      <c r="T57" s="37">
        <v>9.921</v>
      </c>
      <c r="U57" s="38">
        <v>10.55</v>
      </c>
      <c r="V57" s="38">
        <v>10.264</v>
      </c>
      <c r="W57" s="38">
        <v>9.731</v>
      </c>
      <c r="X57" s="38">
        <v>9.496</v>
      </c>
      <c r="Y57" s="78" t="s">
        <v>26</v>
      </c>
      <c r="Z57" s="74"/>
      <c r="AA57" s="38">
        <v>8.969</v>
      </c>
      <c r="AB57" s="38">
        <v>8.57</v>
      </c>
      <c r="AC57" s="38">
        <v>10.26</v>
      </c>
      <c r="AD57" s="38">
        <v>9.96</v>
      </c>
      <c r="AE57" s="38">
        <v>9.37</v>
      </c>
      <c r="AF57" s="38">
        <v>7.74</v>
      </c>
    </row>
    <row r="58" spans="1:32" ht="12.75">
      <c r="A58" s="88" t="s">
        <v>15</v>
      </c>
      <c r="B58" s="21">
        <v>79.914</v>
      </c>
      <c r="C58" s="21">
        <v>78.484</v>
      </c>
      <c r="D58" s="21">
        <v>81.703</v>
      </c>
      <c r="E58" s="21">
        <v>74.919284</v>
      </c>
      <c r="F58" s="21">
        <v>79.906</v>
      </c>
      <c r="G58" s="21">
        <v>74.957</v>
      </c>
      <c r="H58" s="21">
        <v>80.039122</v>
      </c>
      <c r="I58" s="21">
        <v>79.740719</v>
      </c>
      <c r="J58" s="21">
        <v>80.95927350000001</v>
      </c>
      <c r="K58" s="22">
        <v>77.531</v>
      </c>
      <c r="L58" s="92">
        <v>77.619</v>
      </c>
      <c r="M58" s="36">
        <v>72.614</v>
      </c>
      <c r="N58" s="36">
        <v>74.806</v>
      </c>
      <c r="O58" s="37">
        <v>78.35</v>
      </c>
      <c r="P58" s="37">
        <v>74</v>
      </c>
      <c r="Q58" s="38">
        <v>76.151</v>
      </c>
      <c r="R58" s="37">
        <v>76.429</v>
      </c>
      <c r="S58" s="37">
        <v>71.291</v>
      </c>
      <c r="T58" s="37">
        <v>68.659</v>
      </c>
      <c r="U58" s="38">
        <v>65.751</v>
      </c>
      <c r="V58" s="38">
        <v>70.97</v>
      </c>
      <c r="W58" s="38">
        <v>73.574</v>
      </c>
      <c r="X58" s="38">
        <v>71.602</v>
      </c>
      <c r="Y58" s="78" t="s">
        <v>26</v>
      </c>
      <c r="Z58" s="74"/>
      <c r="AA58" s="38">
        <v>70.061</v>
      </c>
      <c r="AB58" s="38">
        <v>72.109</v>
      </c>
      <c r="AC58" s="38">
        <v>64.929</v>
      </c>
      <c r="AD58" s="38">
        <v>66.31</v>
      </c>
      <c r="AE58" s="38">
        <v>63.61</v>
      </c>
      <c r="AF58" s="38">
        <v>51.74</v>
      </c>
    </row>
    <row r="59" spans="1:32" ht="15">
      <c r="A59" s="88" t="s">
        <v>67</v>
      </c>
      <c r="B59" s="14"/>
      <c r="C59" s="14"/>
      <c r="D59" s="14"/>
      <c r="E59" s="14"/>
      <c r="F59" s="14"/>
      <c r="G59" s="14"/>
      <c r="H59" s="21">
        <v>8.593</v>
      </c>
      <c r="I59" s="21">
        <v>8.499</v>
      </c>
      <c r="J59" s="21">
        <v>9.091</v>
      </c>
      <c r="K59" s="22">
        <v>8.845</v>
      </c>
      <c r="L59" s="26" t="s">
        <v>52</v>
      </c>
      <c r="M59" s="26" t="s">
        <v>52</v>
      </c>
      <c r="N59" s="26" t="s">
        <v>52</v>
      </c>
      <c r="O59" s="26" t="s">
        <v>52</v>
      </c>
      <c r="P59" s="26" t="s">
        <v>52</v>
      </c>
      <c r="Q59" s="26" t="s">
        <v>52</v>
      </c>
      <c r="R59" s="26" t="s">
        <v>52</v>
      </c>
      <c r="S59" s="26" t="s">
        <v>52</v>
      </c>
      <c r="T59" s="26" t="s">
        <v>52</v>
      </c>
      <c r="U59" s="26" t="s">
        <v>52</v>
      </c>
      <c r="V59" s="26" t="s">
        <v>52</v>
      </c>
      <c r="W59" s="26" t="s">
        <v>52</v>
      </c>
      <c r="X59" s="26" t="s">
        <v>52</v>
      </c>
      <c r="Y59" s="26" t="s">
        <v>52</v>
      </c>
      <c r="Z59" s="26" t="s">
        <v>52</v>
      </c>
      <c r="AA59" s="38">
        <v>0.663</v>
      </c>
      <c r="AB59" s="38">
        <v>0.601</v>
      </c>
      <c r="AC59" s="38">
        <v>0.44</v>
      </c>
      <c r="AD59" s="38">
        <v>0.48</v>
      </c>
      <c r="AE59" s="38">
        <v>0.42</v>
      </c>
      <c r="AF59" s="38">
        <v>0.44</v>
      </c>
    </row>
    <row r="60" spans="1:32" ht="12.75">
      <c r="A60" s="99" t="s">
        <v>16</v>
      </c>
      <c r="B60" s="54">
        <v>110.573</v>
      </c>
      <c r="C60" s="54">
        <v>109.708</v>
      </c>
      <c r="D60" s="54">
        <v>114.75</v>
      </c>
      <c r="E60" s="54">
        <v>108.626284</v>
      </c>
      <c r="F60" s="54">
        <v>116.085</v>
      </c>
      <c r="G60" s="54">
        <v>111.294</v>
      </c>
      <c r="H60" s="59">
        <f aca="true" t="shared" si="7" ref="H60:T60">SUM(H57:H59)</f>
        <v>124.47112200000001</v>
      </c>
      <c r="I60" s="59">
        <f t="shared" si="7"/>
        <v>125.674719</v>
      </c>
      <c r="J60" s="59">
        <f t="shared" si="7"/>
        <v>127.1302735</v>
      </c>
      <c r="K60" s="59">
        <f t="shared" si="7"/>
        <v>122.33500000000001</v>
      </c>
      <c r="L60" s="56">
        <f t="shared" si="7"/>
        <v>88.809</v>
      </c>
      <c r="M60" s="56">
        <f t="shared" si="7"/>
        <v>108.94300000000001</v>
      </c>
      <c r="N60" s="56">
        <f t="shared" si="7"/>
        <v>111.699</v>
      </c>
      <c r="O60" s="56">
        <f t="shared" si="7"/>
        <v>113.923</v>
      </c>
      <c r="P60" s="56">
        <f t="shared" si="7"/>
        <v>110.73599999999999</v>
      </c>
      <c r="Q60" s="56">
        <f t="shared" si="7"/>
        <v>87.16799999999999</v>
      </c>
      <c r="R60" s="56">
        <f t="shared" si="7"/>
        <v>87.937</v>
      </c>
      <c r="S60" s="56">
        <f t="shared" si="7"/>
        <v>82.91</v>
      </c>
      <c r="T60" s="56">
        <f t="shared" si="7"/>
        <v>78.58000000000001</v>
      </c>
      <c r="U60" s="56">
        <f>SUM(U57:U59)</f>
        <v>76.301</v>
      </c>
      <c r="V60" s="56">
        <f>SUM(V57:V59)</f>
        <v>81.234</v>
      </c>
      <c r="W60" s="56">
        <f>SUM(W57:W59)</f>
        <v>83.30499999999999</v>
      </c>
      <c r="X60" s="56">
        <f>SUM(X57:X59)</f>
        <v>81.098</v>
      </c>
      <c r="Y60" s="78"/>
      <c r="Z60" s="74"/>
      <c r="AA60" s="56">
        <f aca="true" t="shared" si="8" ref="AA60:AF60">SUM(AA57:AA59)</f>
        <v>79.693</v>
      </c>
      <c r="AB60" s="56">
        <f t="shared" si="8"/>
        <v>81.28</v>
      </c>
      <c r="AC60" s="56">
        <f t="shared" si="8"/>
        <v>75.629</v>
      </c>
      <c r="AD60" s="56">
        <f t="shared" si="8"/>
        <v>76.75000000000001</v>
      </c>
      <c r="AE60" s="56">
        <f t="shared" si="8"/>
        <v>73.4</v>
      </c>
      <c r="AF60" s="56">
        <f t="shared" si="8"/>
        <v>59.92</v>
      </c>
    </row>
    <row r="61" spans="1:32" ht="12.75">
      <c r="A61" s="88"/>
      <c r="B61" s="14"/>
      <c r="C61" s="14"/>
      <c r="D61" s="14"/>
      <c r="E61" s="14"/>
      <c r="F61" s="14"/>
      <c r="G61" s="14"/>
      <c r="H61" s="14"/>
      <c r="I61" s="14"/>
      <c r="J61" s="14"/>
      <c r="K61" s="22"/>
      <c r="L61" s="92"/>
      <c r="M61" s="36"/>
      <c r="N61" s="16"/>
      <c r="O61" s="37"/>
      <c r="P61" s="16"/>
      <c r="Q61" s="58"/>
      <c r="R61" s="57"/>
      <c r="S61" s="16"/>
      <c r="T61" s="16"/>
      <c r="U61" s="18"/>
      <c r="V61" s="18"/>
      <c r="W61" s="18"/>
      <c r="X61" s="18"/>
      <c r="Y61" s="78"/>
      <c r="Z61" s="74"/>
      <c r="AA61" s="18"/>
      <c r="AB61" s="18"/>
      <c r="AC61" s="18"/>
      <c r="AD61" s="18"/>
      <c r="AE61" s="18"/>
      <c r="AF61" s="18"/>
    </row>
    <row r="62" spans="1:32" ht="15">
      <c r="A62" s="88" t="s">
        <v>68</v>
      </c>
      <c r="B62" s="21">
        <v>0.04</v>
      </c>
      <c r="C62" s="21">
        <v>0.04</v>
      </c>
      <c r="D62" s="21">
        <v>0.042</v>
      </c>
      <c r="E62" s="21">
        <v>0.04</v>
      </c>
      <c r="F62" s="21">
        <v>0.04</v>
      </c>
      <c r="G62" s="21">
        <v>0.04</v>
      </c>
      <c r="H62" s="21">
        <v>0.04</v>
      </c>
      <c r="I62" s="21">
        <v>0.04</v>
      </c>
      <c r="J62" s="21">
        <v>0.04</v>
      </c>
      <c r="K62" s="36">
        <v>0.04</v>
      </c>
      <c r="L62" s="97">
        <v>2.73</v>
      </c>
      <c r="M62" s="37">
        <v>0.04</v>
      </c>
      <c r="N62" s="37">
        <v>0.04</v>
      </c>
      <c r="O62" s="37">
        <v>0.04</v>
      </c>
      <c r="P62" s="37">
        <v>0.04</v>
      </c>
      <c r="Q62" s="52">
        <v>2.503</v>
      </c>
      <c r="R62" s="25">
        <v>5.669</v>
      </c>
      <c r="S62" s="25">
        <v>5.737</v>
      </c>
      <c r="T62" s="25">
        <v>6.257</v>
      </c>
      <c r="U62" s="52">
        <v>2.049</v>
      </c>
      <c r="V62" s="38">
        <v>2.095</v>
      </c>
      <c r="W62" s="38">
        <v>2.136</v>
      </c>
      <c r="X62" s="38">
        <v>3.17</v>
      </c>
      <c r="Y62" s="78" t="s">
        <v>26</v>
      </c>
      <c r="Z62" s="74"/>
      <c r="AA62" s="38">
        <v>3.645</v>
      </c>
      <c r="AB62" s="52">
        <v>3.422</v>
      </c>
      <c r="AC62" s="52">
        <v>3.56</v>
      </c>
      <c r="AD62" s="52">
        <v>3.48</v>
      </c>
      <c r="AE62" s="52">
        <v>1.49</v>
      </c>
      <c r="AF62" s="52">
        <v>1.45</v>
      </c>
    </row>
    <row r="63" spans="1:32" ht="12.75">
      <c r="A63" s="88" t="s">
        <v>17</v>
      </c>
      <c r="B63" s="21">
        <v>0.04</v>
      </c>
      <c r="C63" s="21">
        <v>0.04</v>
      </c>
      <c r="D63" s="21">
        <v>0.042</v>
      </c>
      <c r="E63" s="21">
        <v>0.04</v>
      </c>
      <c r="F63" s="21">
        <v>0.04</v>
      </c>
      <c r="G63" s="21">
        <v>0.04</v>
      </c>
      <c r="H63" s="21">
        <v>0.04</v>
      </c>
      <c r="I63" s="21">
        <v>0.04</v>
      </c>
      <c r="J63" s="21">
        <v>0.04</v>
      </c>
      <c r="K63" s="36">
        <v>0.04</v>
      </c>
      <c r="L63" s="52" t="s">
        <v>4</v>
      </c>
      <c r="M63" s="37">
        <v>0.04</v>
      </c>
      <c r="N63" s="37">
        <v>0.04</v>
      </c>
      <c r="O63" s="37">
        <v>0.04</v>
      </c>
      <c r="P63" s="37">
        <v>0.04</v>
      </c>
      <c r="Q63" s="52" t="s">
        <v>4</v>
      </c>
      <c r="R63" s="25" t="s">
        <v>4</v>
      </c>
      <c r="S63" s="25" t="s">
        <v>4</v>
      </c>
      <c r="T63" s="25" t="s">
        <v>4</v>
      </c>
      <c r="U63" s="52" t="s">
        <v>4</v>
      </c>
      <c r="V63" s="52" t="s">
        <v>4</v>
      </c>
      <c r="W63" s="50" t="s">
        <v>4</v>
      </c>
      <c r="X63" s="50" t="s">
        <v>4</v>
      </c>
      <c r="Y63" s="78" t="s">
        <v>26</v>
      </c>
      <c r="Z63" s="74"/>
      <c r="AA63" s="50" t="s">
        <v>4</v>
      </c>
      <c r="AB63" s="50" t="s">
        <v>4</v>
      </c>
      <c r="AC63" s="50" t="s">
        <v>4</v>
      </c>
      <c r="AD63" s="52" t="s">
        <v>4</v>
      </c>
      <c r="AE63" s="50" t="s">
        <v>4</v>
      </c>
      <c r="AF63" s="50" t="s">
        <v>4</v>
      </c>
    </row>
    <row r="64" spans="1:32" ht="12.75">
      <c r="A64" s="88"/>
      <c r="B64" s="21"/>
      <c r="C64" s="21"/>
      <c r="D64" s="21"/>
      <c r="E64" s="21"/>
      <c r="F64" s="21"/>
      <c r="G64" s="21"/>
      <c r="H64" s="21"/>
      <c r="I64" s="21"/>
      <c r="J64" s="21"/>
      <c r="K64" s="22"/>
      <c r="L64" s="100"/>
      <c r="M64" s="49"/>
      <c r="N64" s="49"/>
      <c r="O64" s="37"/>
      <c r="P64" s="37"/>
      <c r="Q64" s="52"/>
      <c r="R64" s="25"/>
      <c r="S64" s="25"/>
      <c r="T64" s="25"/>
      <c r="U64" s="52"/>
      <c r="V64" s="52"/>
      <c r="W64" s="52"/>
      <c r="X64" s="52"/>
      <c r="Y64" s="78"/>
      <c r="Z64" s="74"/>
      <c r="AA64" s="52"/>
      <c r="AB64" s="52"/>
      <c r="AC64" s="52"/>
      <c r="AD64" s="52"/>
      <c r="AE64" s="52"/>
      <c r="AF64" s="52"/>
    </row>
    <row r="65" spans="1:32" ht="12.75">
      <c r="A65" s="99" t="s">
        <v>47</v>
      </c>
      <c r="B65" s="54">
        <v>0.04</v>
      </c>
      <c r="C65" s="54">
        <v>0.04</v>
      </c>
      <c r="D65" s="54">
        <v>0.042</v>
      </c>
      <c r="E65" s="54">
        <v>0.04</v>
      </c>
      <c r="F65" s="54">
        <v>0.04</v>
      </c>
      <c r="G65" s="54">
        <v>0.04</v>
      </c>
      <c r="H65" s="54">
        <v>0.04</v>
      </c>
      <c r="I65" s="54">
        <v>0.04</v>
      </c>
      <c r="J65" s="54">
        <v>0.04</v>
      </c>
      <c r="K65" s="55">
        <v>0.04</v>
      </c>
      <c r="L65" s="56">
        <f aca="true" t="shared" si="9" ref="L65:T65">SUM(L62:L63)</f>
        <v>2.73</v>
      </c>
      <c r="M65" s="56">
        <f t="shared" si="9"/>
        <v>0.08</v>
      </c>
      <c r="N65" s="56">
        <f t="shared" si="9"/>
        <v>0.08</v>
      </c>
      <c r="O65" s="56">
        <f t="shared" si="9"/>
        <v>0.08</v>
      </c>
      <c r="P65" s="56">
        <f t="shared" si="9"/>
        <v>0.08</v>
      </c>
      <c r="Q65" s="56">
        <f t="shared" si="9"/>
        <v>2.503</v>
      </c>
      <c r="R65" s="56">
        <f t="shared" si="9"/>
        <v>5.669</v>
      </c>
      <c r="S65" s="56">
        <f t="shared" si="9"/>
        <v>5.737</v>
      </c>
      <c r="T65" s="56">
        <f t="shared" si="9"/>
        <v>6.257</v>
      </c>
      <c r="U65" s="56">
        <f>SUM(U62:U63)</f>
        <v>2.049</v>
      </c>
      <c r="V65" s="56">
        <f>SUM(V62:V63)</f>
        <v>2.095</v>
      </c>
      <c r="W65" s="56">
        <f>SUM(W62:W63)</f>
        <v>2.136</v>
      </c>
      <c r="X65" s="56">
        <f>SUM(X62:X63)</f>
        <v>3.17</v>
      </c>
      <c r="Y65" s="78" t="s">
        <v>26</v>
      </c>
      <c r="Z65" s="74"/>
      <c r="AA65" s="56">
        <f>SUM(AA62:AA63)</f>
        <v>3.645</v>
      </c>
      <c r="AB65" s="60">
        <f>AB62</f>
        <v>3.422</v>
      </c>
      <c r="AC65" s="60">
        <f>AC62</f>
        <v>3.56</v>
      </c>
      <c r="AD65" s="60">
        <f>AD62</f>
        <v>3.48</v>
      </c>
      <c r="AE65" s="60">
        <f>AE62</f>
        <v>1.49</v>
      </c>
      <c r="AF65" s="60">
        <f>AF62</f>
        <v>1.45</v>
      </c>
    </row>
    <row r="66" spans="1:32" ht="12.75">
      <c r="A66" s="88"/>
      <c r="B66" s="14"/>
      <c r="C66" s="14"/>
      <c r="D66" s="14"/>
      <c r="E66" s="14"/>
      <c r="F66" s="14"/>
      <c r="G66" s="14"/>
      <c r="H66" s="14"/>
      <c r="I66" s="14"/>
      <c r="J66" s="14"/>
      <c r="K66" s="22"/>
      <c r="L66" s="92"/>
      <c r="M66" s="36"/>
      <c r="N66" s="16"/>
      <c r="O66" s="37"/>
      <c r="P66" s="16"/>
      <c r="Q66" s="18"/>
      <c r="R66" s="16"/>
      <c r="S66" s="16"/>
      <c r="T66" s="16"/>
      <c r="U66" s="18"/>
      <c r="V66" s="18"/>
      <c r="W66" s="18"/>
      <c r="X66" s="18"/>
      <c r="Y66" s="78"/>
      <c r="Z66" s="74"/>
      <c r="AA66" s="18"/>
      <c r="AB66" s="18"/>
      <c r="AC66" s="18"/>
      <c r="AD66" s="18"/>
      <c r="AE66" s="18"/>
      <c r="AF66" s="18"/>
    </row>
    <row r="67" spans="1:32" ht="12.75">
      <c r="A67" s="88" t="s">
        <v>21</v>
      </c>
      <c r="B67" s="21">
        <v>45.99</v>
      </c>
      <c r="C67" s="21">
        <v>49.386</v>
      </c>
      <c r="D67" s="21">
        <v>50.658</v>
      </c>
      <c r="E67" s="21">
        <v>50.994</v>
      </c>
      <c r="F67" s="21">
        <v>48.756</v>
      </c>
      <c r="G67" s="21">
        <v>50.748</v>
      </c>
      <c r="H67" s="21">
        <v>53.712</v>
      </c>
      <c r="I67" s="21">
        <v>58.152</v>
      </c>
      <c r="J67" s="21">
        <v>65.604</v>
      </c>
      <c r="K67" s="22">
        <v>65</v>
      </c>
      <c r="L67" s="92">
        <v>67.293</v>
      </c>
      <c r="M67" s="36">
        <v>64.96</v>
      </c>
      <c r="N67" s="36">
        <v>68.604</v>
      </c>
      <c r="O67" s="37">
        <v>68.359</v>
      </c>
      <c r="P67" s="37">
        <v>68.607</v>
      </c>
      <c r="Q67" s="38">
        <v>70.533</v>
      </c>
      <c r="R67" s="37">
        <v>67.737</v>
      </c>
      <c r="S67" s="37">
        <v>65.613</v>
      </c>
      <c r="T67" s="37">
        <v>66.033</v>
      </c>
      <c r="U67" s="38">
        <v>72.037</v>
      </c>
      <c r="V67" s="38">
        <v>72.09</v>
      </c>
      <c r="W67" s="38">
        <v>71</v>
      </c>
      <c r="X67" s="38">
        <v>71.35</v>
      </c>
      <c r="Y67" s="78" t="s">
        <v>26</v>
      </c>
      <c r="Z67" s="74"/>
      <c r="AA67" s="38">
        <v>62.335</v>
      </c>
      <c r="AB67" s="38">
        <v>60.543</v>
      </c>
      <c r="AC67" s="38">
        <v>65.361</v>
      </c>
      <c r="AD67" s="38">
        <v>61.47</v>
      </c>
      <c r="AE67" s="38">
        <v>56.72</v>
      </c>
      <c r="AF67" s="38">
        <v>45.96</v>
      </c>
    </row>
    <row r="68" spans="1:32" ht="12.75">
      <c r="A68" s="88" t="s">
        <v>18</v>
      </c>
      <c r="B68" s="21">
        <v>0.213</v>
      </c>
      <c r="C68" s="21">
        <v>0.219</v>
      </c>
      <c r="D68" s="21">
        <v>0.23</v>
      </c>
      <c r="E68" s="21">
        <v>0.236</v>
      </c>
      <c r="F68" s="21">
        <v>0.252</v>
      </c>
      <c r="G68" s="21">
        <v>0.252</v>
      </c>
      <c r="H68" s="21">
        <v>0.255</v>
      </c>
      <c r="I68" s="21">
        <v>0.279</v>
      </c>
      <c r="J68" s="21">
        <v>0.284</v>
      </c>
      <c r="K68" s="22">
        <v>0.28</v>
      </c>
      <c r="L68" s="92">
        <v>0.213</v>
      </c>
      <c r="M68" s="36">
        <v>0.203</v>
      </c>
      <c r="N68" s="36">
        <v>0.218</v>
      </c>
      <c r="O68" s="37">
        <v>0.252</v>
      </c>
      <c r="P68" s="37">
        <v>0.239</v>
      </c>
      <c r="Q68" s="38">
        <v>0.246</v>
      </c>
      <c r="R68" s="37">
        <v>0.251</v>
      </c>
      <c r="S68" s="37">
        <v>0.26</v>
      </c>
      <c r="T68" s="37">
        <v>0.253</v>
      </c>
      <c r="U68" s="38">
        <v>0.26</v>
      </c>
      <c r="V68" s="38">
        <v>0.295</v>
      </c>
      <c r="W68" s="38">
        <v>0.32</v>
      </c>
      <c r="X68" s="38">
        <v>0.326</v>
      </c>
      <c r="Y68" s="78" t="s">
        <v>26</v>
      </c>
      <c r="Z68" s="74"/>
      <c r="AA68" s="38">
        <v>0.29</v>
      </c>
      <c r="AB68" s="38">
        <v>0.317</v>
      </c>
      <c r="AC68" s="38">
        <v>0.324</v>
      </c>
      <c r="AD68" s="38">
        <v>0.313</v>
      </c>
      <c r="AE68" s="38">
        <v>0.32</v>
      </c>
      <c r="AF68" s="38">
        <v>0.31</v>
      </c>
    </row>
    <row r="69" spans="1:32" ht="12.75">
      <c r="A69" s="88"/>
      <c r="B69" s="14"/>
      <c r="C69" s="14"/>
      <c r="D69" s="14"/>
      <c r="E69" s="14"/>
      <c r="F69" s="14"/>
      <c r="G69" s="14"/>
      <c r="H69" s="14"/>
      <c r="I69" s="14"/>
      <c r="J69" s="14"/>
      <c r="K69" s="22"/>
      <c r="L69" s="92"/>
      <c r="M69" s="36"/>
      <c r="N69" s="16"/>
      <c r="O69" s="37"/>
      <c r="P69" s="16"/>
      <c r="Q69" s="18"/>
      <c r="R69" s="16"/>
      <c r="S69" s="16"/>
      <c r="T69" s="16"/>
      <c r="U69" s="18"/>
      <c r="V69" s="18"/>
      <c r="W69" s="18"/>
      <c r="X69" s="18"/>
      <c r="Y69" s="78"/>
      <c r="Z69" s="74"/>
      <c r="AA69" s="18"/>
      <c r="AB69" s="18"/>
      <c r="AC69" s="18"/>
      <c r="AD69" s="18"/>
      <c r="AE69" s="18"/>
      <c r="AF69" s="18"/>
    </row>
    <row r="70" spans="1:32" ht="12.75">
      <c r="A70" s="99" t="s">
        <v>19</v>
      </c>
      <c r="B70" s="54">
        <v>46.203</v>
      </c>
      <c r="C70" s="54">
        <v>49.605</v>
      </c>
      <c r="D70" s="54">
        <v>50.888</v>
      </c>
      <c r="E70" s="54">
        <v>51.23</v>
      </c>
      <c r="F70" s="55">
        <f aca="true" t="shared" si="10" ref="F70:K70">SUM(F67:F69)</f>
        <v>49.008</v>
      </c>
      <c r="G70" s="55">
        <f t="shared" si="10"/>
        <v>51</v>
      </c>
      <c r="H70" s="55">
        <f t="shared" si="10"/>
        <v>53.967000000000006</v>
      </c>
      <c r="I70" s="55">
        <f t="shared" si="10"/>
        <v>58.431000000000004</v>
      </c>
      <c r="J70" s="61">
        <f t="shared" si="10"/>
        <v>65.888</v>
      </c>
      <c r="K70" s="62">
        <f t="shared" si="10"/>
        <v>65.28</v>
      </c>
      <c r="L70" s="56">
        <f aca="true" t="shared" si="11" ref="L70:T70">SUM(L67:L68)</f>
        <v>67.506</v>
      </c>
      <c r="M70" s="56">
        <f t="shared" si="11"/>
        <v>65.163</v>
      </c>
      <c r="N70" s="56">
        <f t="shared" si="11"/>
        <v>68.822</v>
      </c>
      <c r="O70" s="56">
        <f t="shared" si="11"/>
        <v>68.61099999999999</v>
      </c>
      <c r="P70" s="56">
        <f t="shared" si="11"/>
        <v>68.846</v>
      </c>
      <c r="Q70" s="56">
        <f t="shared" si="11"/>
        <v>70.779</v>
      </c>
      <c r="R70" s="56">
        <f t="shared" si="11"/>
        <v>67.988</v>
      </c>
      <c r="S70" s="56">
        <f t="shared" si="11"/>
        <v>65.873</v>
      </c>
      <c r="T70" s="56">
        <f t="shared" si="11"/>
        <v>66.286</v>
      </c>
      <c r="U70" s="56">
        <f>SUM(U67:U68)</f>
        <v>72.29700000000001</v>
      </c>
      <c r="V70" s="56">
        <f>SUM(V67:V68)</f>
        <v>72.385</v>
      </c>
      <c r="W70" s="56">
        <f>SUM(W67:W68)</f>
        <v>71.32</v>
      </c>
      <c r="X70" s="56">
        <f>SUM(X67:X68)</f>
        <v>71.67599999999999</v>
      </c>
      <c r="Y70" s="78" t="s">
        <v>26</v>
      </c>
      <c r="Z70" s="74"/>
      <c r="AA70" s="56">
        <f aca="true" t="shared" si="12" ref="AA70:AF70">SUM(AA67:AA68)</f>
        <v>62.625</v>
      </c>
      <c r="AB70" s="56">
        <f t="shared" si="12"/>
        <v>60.86</v>
      </c>
      <c r="AC70" s="56">
        <f t="shared" si="12"/>
        <v>65.685</v>
      </c>
      <c r="AD70" s="56">
        <f t="shared" si="12"/>
        <v>61.783</v>
      </c>
      <c r="AE70" s="56">
        <f t="shared" si="12"/>
        <v>57.04</v>
      </c>
      <c r="AF70" s="56">
        <f t="shared" si="12"/>
        <v>46.27</v>
      </c>
    </row>
    <row r="71" spans="1:32" ht="12.75">
      <c r="A71" s="88"/>
      <c r="B71" s="14"/>
      <c r="C71" s="14"/>
      <c r="D71" s="14"/>
      <c r="E71" s="14"/>
      <c r="F71" s="14"/>
      <c r="G71" s="14"/>
      <c r="H71" s="14"/>
      <c r="I71" s="14"/>
      <c r="J71" s="14"/>
      <c r="K71" s="63"/>
      <c r="L71" s="92"/>
      <c r="M71" s="36"/>
      <c r="N71" s="16"/>
      <c r="O71" s="57"/>
      <c r="P71" s="16"/>
      <c r="Q71" s="18"/>
      <c r="R71" s="16"/>
      <c r="S71" s="16"/>
      <c r="T71" s="16"/>
      <c r="U71" s="18"/>
      <c r="V71" s="18"/>
      <c r="W71" s="18"/>
      <c r="X71" s="18"/>
      <c r="Y71" s="78"/>
      <c r="Z71" s="74"/>
      <c r="AA71" s="18"/>
      <c r="AB71" s="18"/>
      <c r="AC71" s="18"/>
      <c r="AD71" s="18"/>
      <c r="AE71" s="18"/>
      <c r="AF71" s="18"/>
    </row>
    <row r="72" spans="1:32" ht="12.75">
      <c r="A72" s="93" t="s">
        <v>20</v>
      </c>
      <c r="B72" s="43">
        <v>1182.658</v>
      </c>
      <c r="C72" s="43">
        <v>1082.086</v>
      </c>
      <c r="D72" s="43">
        <v>1038.656</v>
      </c>
      <c r="E72" s="43">
        <v>987.9411385454546</v>
      </c>
      <c r="F72" s="44">
        <f aca="true" t="shared" si="13" ref="F72:K72">F70+F65+F60+F55+F37+F36</f>
        <v>968.457</v>
      </c>
      <c r="G72" s="44">
        <f t="shared" si="13"/>
        <v>926.7402337662338</v>
      </c>
      <c r="H72" s="44">
        <f t="shared" si="13"/>
        <v>950.1963038181817</v>
      </c>
      <c r="I72" s="44">
        <f t="shared" si="13"/>
        <v>943.1669543246753</v>
      </c>
      <c r="J72" s="44">
        <f t="shared" si="13"/>
        <v>890.7431704696974</v>
      </c>
      <c r="K72" s="44">
        <f t="shared" si="13"/>
        <v>860.9470000000001</v>
      </c>
      <c r="L72" s="94">
        <f aca="true" t="shared" si="14" ref="L72:Q72">L70+L65+L60+L55+L39+L38+L37+L36</f>
        <v>857.0340000000001</v>
      </c>
      <c r="M72" s="45">
        <f t="shared" si="14"/>
        <v>886.165</v>
      </c>
      <c r="N72" s="45">
        <f t="shared" si="14"/>
        <v>873.808</v>
      </c>
      <c r="O72" s="45">
        <f t="shared" si="14"/>
        <v>840.7539999999999</v>
      </c>
      <c r="P72" s="46">
        <f t="shared" si="14"/>
        <v>827.1709999999998</v>
      </c>
      <c r="Q72" s="47">
        <f t="shared" si="14"/>
        <v>865.715</v>
      </c>
      <c r="R72" s="46">
        <f aca="true" t="shared" si="15" ref="R72:X72">R70+R65+R60+R55+R39+R38+R37+R36</f>
        <v>882.0550000000001</v>
      </c>
      <c r="S72" s="46">
        <f t="shared" si="15"/>
        <v>930.891</v>
      </c>
      <c r="T72" s="46">
        <f t="shared" si="15"/>
        <v>940.977</v>
      </c>
      <c r="U72" s="47">
        <f t="shared" si="15"/>
        <v>856.1419999999999</v>
      </c>
      <c r="V72" s="47">
        <f t="shared" si="15"/>
        <v>860.9939999999999</v>
      </c>
      <c r="W72" s="47">
        <f t="shared" si="15"/>
        <v>910.9949999999999</v>
      </c>
      <c r="X72" s="47">
        <f t="shared" si="15"/>
        <v>905.744</v>
      </c>
      <c r="Y72" s="78"/>
      <c r="Z72" s="74"/>
      <c r="AA72" s="47">
        <f aca="true" t="shared" si="16" ref="AA72:AF72">AA70+AA65+AA60+AA55+AA39+AA38+AA37+AA36</f>
        <v>854.2669999999999</v>
      </c>
      <c r="AB72" s="47">
        <f t="shared" si="16"/>
        <v>815.2139999999999</v>
      </c>
      <c r="AC72" s="47">
        <f t="shared" si="16"/>
        <v>839.7990000000001</v>
      </c>
      <c r="AD72" s="47">
        <f t="shared" si="16"/>
        <v>822.277</v>
      </c>
      <c r="AE72" s="47">
        <f t="shared" si="16"/>
        <v>823.724</v>
      </c>
      <c r="AF72" s="47">
        <f t="shared" si="16"/>
        <v>803.193</v>
      </c>
    </row>
    <row r="73" spans="1:28" ht="12.75">
      <c r="A73" s="9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5"/>
      <c r="M73" s="64"/>
      <c r="N73" s="64"/>
      <c r="O73" s="64"/>
      <c r="P73" s="64"/>
      <c r="Q73" s="65"/>
      <c r="R73" s="64"/>
      <c r="S73" s="64"/>
      <c r="T73" s="64"/>
      <c r="U73" s="65"/>
      <c r="V73" s="64"/>
      <c r="W73" s="64"/>
      <c r="X73" s="66"/>
      <c r="Y73" s="66"/>
      <c r="Z73" s="66"/>
      <c r="AA73" s="66"/>
      <c r="AB73" s="66"/>
    </row>
    <row r="74" spans="1:32" ht="15">
      <c r="A74" s="67" t="s">
        <v>48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7"/>
      <c r="U74" s="68"/>
      <c r="V74" s="68"/>
      <c r="W74" s="68"/>
      <c r="X74" s="66"/>
      <c r="Y74" s="66"/>
      <c r="Z74" s="66"/>
      <c r="AA74" s="69"/>
      <c r="AB74" s="69"/>
      <c r="AC74" s="69"/>
      <c r="AD74" s="70"/>
      <c r="AE74" s="70"/>
      <c r="AF74" s="70"/>
    </row>
    <row r="75" spans="1:29" ht="15">
      <c r="A75" s="67" t="s">
        <v>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7"/>
      <c r="V75" s="71"/>
      <c r="W75" s="71"/>
      <c r="X75" s="66"/>
      <c r="Y75" s="66"/>
      <c r="Z75" s="66"/>
      <c r="AA75" s="66"/>
      <c r="AB75" s="66"/>
      <c r="AC75" s="66"/>
    </row>
    <row r="76" spans="1:32" ht="15">
      <c r="A76" s="72" t="s">
        <v>70</v>
      </c>
      <c r="X76" s="66"/>
      <c r="Y76" s="66"/>
      <c r="Z76" s="66"/>
      <c r="AA76" s="1"/>
      <c r="AB76" s="1"/>
      <c r="AC76" s="1"/>
      <c r="AD76" s="1"/>
      <c r="AE76" s="1"/>
      <c r="AF76" s="1"/>
    </row>
    <row r="77" ht="15">
      <c r="A77" s="72" t="s">
        <v>71</v>
      </c>
    </row>
    <row r="78" ht="15">
      <c r="A78" s="72" t="s">
        <v>72</v>
      </c>
    </row>
    <row r="79" ht="15">
      <c r="A79" s="72" t="s">
        <v>73</v>
      </c>
    </row>
    <row r="80" ht="15">
      <c r="A80" s="72" t="s">
        <v>74</v>
      </c>
    </row>
    <row r="81" ht="15">
      <c r="A81" s="72" t="s">
        <v>75</v>
      </c>
    </row>
    <row r="82" ht="15">
      <c r="A82" s="72" t="s">
        <v>76</v>
      </c>
    </row>
    <row r="83" ht="15">
      <c r="A83" s="72" t="s">
        <v>77</v>
      </c>
    </row>
    <row r="85" spans="30:32" ht="12.75">
      <c r="AD85" s="73"/>
      <c r="AE85" s="73"/>
      <c r="AF85" s="73"/>
    </row>
  </sheetData>
  <sheetProtection/>
  <mergeCells count="2">
    <mergeCell ref="A5:A6"/>
    <mergeCell ref="B6:AF6"/>
  </mergeCells>
  <printOptions horizontalCentered="1" verticalCentered="1"/>
  <pageMargins left="0.1968503937007874" right="0.1968503937007874" top="0.1968503937007874" bottom="0.1968503937007874" header="1.299212598425197" footer="0.5118110236220472"/>
  <pageSetup fitToWidth="0" fitToHeight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</dc:creator>
  <cp:keywords/>
  <dc:description/>
  <cp:lastModifiedBy>Lübke, Roland (GVSt)</cp:lastModifiedBy>
  <cp:lastPrinted>2019-11-13T12:33:06Z</cp:lastPrinted>
  <dcterms:created xsi:type="dcterms:W3CDTF">1999-10-09T05:41:52Z</dcterms:created>
  <dcterms:modified xsi:type="dcterms:W3CDTF">2020-07-03T12:50:51Z</dcterms:modified>
  <cp:category/>
  <cp:version/>
  <cp:contentType/>
  <cp:contentStatus/>
</cp:coreProperties>
</file>